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3" sheetId="1" r:id="rId1"/>
    <sheet name="Лист3 (2)" sheetId="2" r:id="rId2"/>
  </sheets>
  <definedNames>
    <definedName name="_xlnm.Print_Area" localSheetId="1">'Лист3 (2)'!$A$1:$F$27</definedName>
  </definedNames>
  <calcPr fullCalcOnLoad="1"/>
</workbook>
</file>

<file path=xl/sharedStrings.xml><?xml version="1.0" encoding="utf-8"?>
<sst xmlns="http://schemas.openxmlformats.org/spreadsheetml/2006/main" count="159" uniqueCount="108">
  <si>
    <t>наименование организации</t>
  </si>
  <si>
    <t>ШТАТНОЕ РАСПИСАНИЕ</t>
  </si>
  <si>
    <t>№ п/п</t>
  </si>
  <si>
    <t>Наименование долженности</t>
  </si>
  <si>
    <t>Количество шатных единиц</t>
  </si>
  <si>
    <t>Районный коэффициент, рублей</t>
  </si>
  <si>
    <t>Месячная заработная плата, рублей</t>
  </si>
  <si>
    <t>высшая квалификационная категория</t>
  </si>
  <si>
    <t>первая квалификационная категория</t>
  </si>
  <si>
    <t>Компенсационные выплаты работникам</t>
  </si>
  <si>
    <t>Главный бухгалтер</t>
  </si>
  <si>
    <t>_____________________</t>
  </si>
  <si>
    <t xml:space="preserve">     личная подпись</t>
  </si>
  <si>
    <t xml:space="preserve">Руководитель </t>
  </si>
  <si>
    <t>М.П.</t>
  </si>
  <si>
    <t>Примечание</t>
  </si>
  <si>
    <t>УТВЕРЖДЕНО</t>
  </si>
  <si>
    <t>Штат в количестве</t>
  </si>
  <si>
    <t>единиц</t>
  </si>
  <si>
    <t>СОГЛАСОВАНО</t>
  </si>
  <si>
    <t>муниципального района</t>
  </si>
  <si>
    <t>итого (гр4+гр5+гр6+гр7+гр8+гр9+гр10+гр11+гр12+гр13+гр14+гр15)*гр3</t>
  </si>
  <si>
    <t>Административно-управленческий персонал</t>
  </si>
  <si>
    <t>Директор</t>
  </si>
  <si>
    <t>Заведующий хозяйством</t>
  </si>
  <si>
    <t>Рабочий по комплексному обслуживанию и ремонту зданий</t>
  </si>
  <si>
    <t>Директор                      Э.Г.Фархутдинов</t>
  </si>
  <si>
    <t>Сторож</t>
  </si>
  <si>
    <t>Кухонный работник</t>
  </si>
  <si>
    <t>ночн. 35%</t>
  </si>
  <si>
    <t>Итого школа</t>
  </si>
  <si>
    <t>Заместитель директора по дошкольному образованию</t>
  </si>
  <si>
    <t>Рабочий по стирке и ремонту спецодежды (белья)</t>
  </si>
  <si>
    <t>ночн.35%</t>
  </si>
  <si>
    <t>Итого по учреждению</t>
  </si>
  <si>
    <t>Фархутдинов Э.Г.</t>
  </si>
  <si>
    <t xml:space="preserve">оклад на 30% ниже от оклада директора, </t>
  </si>
  <si>
    <t>Повар</t>
  </si>
  <si>
    <t>Кладовщик</t>
  </si>
  <si>
    <t xml:space="preserve">Повар </t>
  </si>
  <si>
    <t>Воспитатель</t>
  </si>
  <si>
    <t>Итого</t>
  </si>
  <si>
    <t xml:space="preserve">Итого </t>
  </si>
  <si>
    <t>Педагог дополнительного образования</t>
  </si>
  <si>
    <t>Рабочие</t>
  </si>
  <si>
    <t>Руководители</t>
  </si>
  <si>
    <t xml:space="preserve">           Учебно-вспомогательный персонал</t>
  </si>
  <si>
    <t>Итого детский сад</t>
  </si>
  <si>
    <t>Муниципальное бюджетное общеобразовательное учреждение "Центр образования "Наследие"</t>
  </si>
  <si>
    <t>Приказом Муниципальное бюджетное общеобразовательное учреждение</t>
  </si>
  <si>
    <t>"Центр образования "Наследие"</t>
  </si>
  <si>
    <t>оклад на 30% ниже от оклада директора</t>
  </si>
  <si>
    <t>Лаборант</t>
  </si>
  <si>
    <t>Специалист по кадрам</t>
  </si>
  <si>
    <t>Вахтер</t>
  </si>
  <si>
    <t xml:space="preserve">Машинист (кочегар) котельной </t>
  </si>
  <si>
    <t xml:space="preserve">Водитель </t>
  </si>
  <si>
    <t>Куклинова Н.Г.</t>
  </si>
  <si>
    <t>Заместитель директора по учебно-воспитательной работе</t>
  </si>
  <si>
    <t>Заместитель директора по административно- хозяйственной части</t>
  </si>
  <si>
    <t>Инженер-программист</t>
  </si>
  <si>
    <t>Делопроизводитель</t>
  </si>
  <si>
    <t>внос вр.кам.угля и вынос шлака 12%, контроль воды в резервуарах 12%,  ноч.35%</t>
  </si>
  <si>
    <t>Должностной оклад, рублей</t>
  </si>
  <si>
    <t>Уборщик территории</t>
  </si>
  <si>
    <t xml:space="preserve">Уборщик  служебных помещений </t>
  </si>
  <si>
    <t>Музыкальный руководитель</t>
  </si>
  <si>
    <t>Уборщик территрии</t>
  </si>
  <si>
    <t xml:space="preserve">                  Т.И.Черткова</t>
  </si>
  <si>
    <t>квалификационная категория</t>
  </si>
  <si>
    <t>Педагогический персонал</t>
  </si>
  <si>
    <t>За работу в сельской местности 25%</t>
  </si>
  <si>
    <t>Стимулирующие выплаты за стаж работы</t>
  </si>
  <si>
    <t>Доплата</t>
  </si>
  <si>
    <t>15% за стаж работы</t>
  </si>
  <si>
    <t xml:space="preserve"> компьютерного класса</t>
  </si>
  <si>
    <t>кабинет химии</t>
  </si>
  <si>
    <t>Служащие</t>
  </si>
  <si>
    <t>расшифровка подписи</t>
  </si>
  <si>
    <t>Начальник Управления образования</t>
  </si>
  <si>
    <t>администрации Нижнесергинского</t>
  </si>
  <si>
    <t>Специалист по закупкам</t>
  </si>
  <si>
    <t>Тьютор</t>
  </si>
  <si>
    <t>Учитель-логопед</t>
  </si>
  <si>
    <t>Педагог-психолог</t>
  </si>
  <si>
    <t>10% за стаж работы</t>
  </si>
  <si>
    <t>Специалист по охране труда</t>
  </si>
  <si>
    <t>Заведующий библиотекой</t>
  </si>
  <si>
    <t>Руководители структурных подразделений</t>
  </si>
  <si>
    <t>согласно тарификации</t>
  </si>
  <si>
    <t>Гардеробщик</t>
  </si>
  <si>
    <t>Педагог-организатор</t>
  </si>
  <si>
    <t xml:space="preserve">Учитель </t>
  </si>
  <si>
    <t>Учитель-дефектолог</t>
  </si>
  <si>
    <t>Ассистент (помощник)</t>
  </si>
  <si>
    <t>5% за стаж работы</t>
  </si>
  <si>
    <t>Помощник воспитателя</t>
  </si>
  <si>
    <t>Диспетчер по составлению расписания</t>
  </si>
  <si>
    <t>Учитель, тьютор, учитель-логопед, учитель-дефектолог, воспитатель, педагог-психолог</t>
  </si>
  <si>
    <t>Педагог дополнительного образования, педагог-организатор</t>
  </si>
  <si>
    <t xml:space="preserve">"      "                           2022г. </t>
  </si>
  <si>
    <t>соответствие занимаемой должности</t>
  </si>
  <si>
    <t>1469,76            1469,76          4286,8</t>
  </si>
  <si>
    <t xml:space="preserve">"01 " сентября 2022г. </t>
  </si>
  <si>
    <t>на период с 01 сентября 2022г по 31 августа 2023г</t>
  </si>
  <si>
    <t>Техник</t>
  </si>
  <si>
    <t>от 01.09.2022г. № 68-од</t>
  </si>
  <si>
    <t>Диспетчер образовательного учреждения (по составлению расписания)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</si>
</sst>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4">
    <font>
      <sz val="10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distributed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" fillId="32" borderId="13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vertical="justify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justify" wrapText="1"/>
    </xf>
    <xf numFmtId="0" fontId="2" fillId="0" borderId="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Fill="1" applyBorder="1" applyAlignment="1">
      <alignment horizontal="right" vertical="center"/>
    </xf>
    <xf numFmtId="2" fontId="0" fillId="0" borderId="10" xfId="0" applyNumberFormat="1" applyBorder="1" applyAlignment="1">
      <alignment horizontal="right" vertical="center"/>
    </xf>
    <xf numFmtId="2" fontId="0" fillId="0" borderId="11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center" vertical="justify" wrapText="1"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2" fontId="3" fillId="0" borderId="14" xfId="0" applyNumberFormat="1" applyFont="1" applyFill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32" borderId="15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2" fontId="5" fillId="32" borderId="16" xfId="0" applyNumberFormat="1" applyFont="1" applyFill="1" applyBorder="1" applyAlignment="1">
      <alignment/>
    </xf>
    <xf numFmtId="0" fontId="5" fillId="32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6" fillId="32" borderId="17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Font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14" fontId="5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distributed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33" borderId="21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18" xfId="0" applyFont="1" applyBorder="1" applyAlignment="1">
      <alignment/>
    </xf>
    <xf numFmtId="0" fontId="0" fillId="0" borderId="0" xfId="0" applyAlignment="1">
      <alignment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2" xfId="0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view="pageBreakPreview" zoomScaleSheetLayoutView="100" zoomScalePageLayoutView="0" workbookViewId="0" topLeftCell="A70">
      <selection activeCell="A89" sqref="A89:O89"/>
    </sheetView>
  </sheetViews>
  <sheetFormatPr defaultColWidth="9.140625" defaultRowHeight="12.75"/>
  <cols>
    <col min="1" max="1" width="6.00390625" style="0" customWidth="1"/>
    <col min="2" max="2" width="37.57421875" style="0" customWidth="1"/>
    <col min="3" max="3" width="11.28125" style="0" customWidth="1"/>
    <col min="4" max="4" width="14.421875" style="0" customWidth="1"/>
    <col min="5" max="5" width="12.28125" style="0" customWidth="1"/>
    <col min="6" max="6" width="11.8515625" style="0" customWidth="1"/>
    <col min="7" max="9" width="11.28125" style="0" customWidth="1"/>
    <col min="10" max="10" width="11.00390625" style="0" customWidth="1"/>
    <col min="11" max="11" width="11.7109375" style="0" customWidth="1"/>
    <col min="12" max="12" width="14.28125" style="0" customWidth="1"/>
    <col min="13" max="13" width="14.8515625" style="0" customWidth="1"/>
    <col min="14" max="14" width="15.00390625" style="0" customWidth="1"/>
    <col min="15" max="15" width="22.8515625" style="0" customWidth="1"/>
  </cols>
  <sheetData>
    <row r="1" ht="12.75">
      <c r="M1" s="6"/>
    </row>
    <row r="2" spans="2:14" ht="18">
      <c r="B2" s="137" t="s">
        <v>48</v>
      </c>
      <c r="C2" s="138"/>
      <c r="D2" s="138"/>
      <c r="E2" s="138"/>
      <c r="F2" s="138"/>
      <c r="G2" s="138"/>
      <c r="H2" s="138"/>
      <c r="I2" s="138"/>
      <c r="J2" s="139"/>
      <c r="K2" s="139"/>
      <c r="L2" s="139"/>
      <c r="M2" s="139"/>
      <c r="N2" s="139"/>
    </row>
    <row r="3" spans="2:13" ht="12.75">
      <c r="B3" s="107" t="s">
        <v>0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5" ht="15">
      <c r="A4" s="62" t="s">
        <v>19</v>
      </c>
      <c r="B4" s="62"/>
      <c r="K4" s="62" t="s">
        <v>16</v>
      </c>
      <c r="L4" s="62"/>
      <c r="M4" s="62"/>
      <c r="N4" s="62"/>
      <c r="O4" s="62"/>
    </row>
    <row r="5" spans="1:15" ht="15">
      <c r="A5" s="62"/>
      <c r="B5" s="62"/>
      <c r="K5" s="62"/>
      <c r="L5" s="62"/>
      <c r="M5" s="62"/>
      <c r="N5" s="62"/>
      <c r="O5" s="62"/>
    </row>
    <row r="6" spans="1:15" ht="18" customHeight="1">
      <c r="A6" s="62" t="s">
        <v>79</v>
      </c>
      <c r="B6" s="62"/>
      <c r="C6" s="118" t="s">
        <v>1</v>
      </c>
      <c r="D6" s="118"/>
      <c r="E6" s="118"/>
      <c r="F6" s="118"/>
      <c r="G6" s="118"/>
      <c r="H6" s="118"/>
      <c r="K6" s="114" t="s">
        <v>49</v>
      </c>
      <c r="L6" s="114"/>
      <c r="M6" s="114"/>
      <c r="N6" s="114"/>
      <c r="O6" s="114"/>
    </row>
    <row r="7" spans="1:15" ht="15">
      <c r="A7" s="62" t="s">
        <v>80</v>
      </c>
      <c r="B7" s="62"/>
      <c r="D7" s="141"/>
      <c r="E7" s="141"/>
      <c r="F7" s="141"/>
      <c r="G7" s="141"/>
      <c r="H7" s="141"/>
      <c r="K7" s="114" t="s">
        <v>50</v>
      </c>
      <c r="L7" s="114"/>
      <c r="M7" s="114"/>
      <c r="N7" s="114"/>
      <c r="O7" s="114"/>
    </row>
    <row r="8" spans="1:15" ht="15">
      <c r="A8" s="62" t="s">
        <v>20</v>
      </c>
      <c r="B8" s="62"/>
      <c r="K8" s="62" t="s">
        <v>106</v>
      </c>
      <c r="L8" s="62"/>
      <c r="M8" s="62"/>
      <c r="N8" s="62"/>
      <c r="O8" s="62"/>
    </row>
    <row r="9" spans="1:15" ht="15">
      <c r="A9" s="62" t="s">
        <v>68</v>
      </c>
      <c r="B9" s="62"/>
      <c r="K9" s="114" t="s">
        <v>26</v>
      </c>
      <c r="L9" s="114"/>
      <c r="M9" s="114"/>
      <c r="N9" s="114"/>
      <c r="O9" s="114"/>
    </row>
    <row r="10" spans="1:15" ht="15">
      <c r="A10" s="62" t="s">
        <v>100</v>
      </c>
      <c r="B10" s="62"/>
      <c r="F10" s="145"/>
      <c r="G10" s="145"/>
      <c r="H10" s="50"/>
      <c r="K10" s="62" t="s">
        <v>103</v>
      </c>
      <c r="L10" s="62"/>
      <c r="M10" s="62"/>
      <c r="N10" s="62"/>
      <c r="O10" s="62"/>
    </row>
    <row r="11" spans="5:15" ht="15">
      <c r="E11" s="140" t="s">
        <v>104</v>
      </c>
      <c r="F11" s="140"/>
      <c r="G11" s="140"/>
      <c r="H11" s="140"/>
      <c r="I11" s="140"/>
      <c r="K11" s="62" t="s">
        <v>17</v>
      </c>
      <c r="L11" s="62"/>
      <c r="M11" s="62"/>
      <c r="N11" s="62">
        <v>170.76</v>
      </c>
      <c r="O11" s="62" t="s">
        <v>18</v>
      </c>
    </row>
    <row r="12" spans="1:15" ht="44.25" customHeight="1">
      <c r="A12" s="148" t="s">
        <v>2</v>
      </c>
      <c r="B12" s="109" t="s">
        <v>3</v>
      </c>
      <c r="C12" s="109" t="s">
        <v>4</v>
      </c>
      <c r="D12" s="109" t="s">
        <v>63</v>
      </c>
      <c r="E12" s="109" t="s">
        <v>71</v>
      </c>
      <c r="F12" s="115" t="s">
        <v>69</v>
      </c>
      <c r="G12" s="116"/>
      <c r="H12" s="117"/>
      <c r="I12" s="109" t="s">
        <v>72</v>
      </c>
      <c r="J12" s="109" t="s">
        <v>73</v>
      </c>
      <c r="K12" s="109" t="s">
        <v>9</v>
      </c>
      <c r="L12" s="109" t="s">
        <v>21</v>
      </c>
      <c r="M12" s="109" t="s">
        <v>5</v>
      </c>
      <c r="N12" s="142" t="s">
        <v>6</v>
      </c>
      <c r="O12" s="109" t="s">
        <v>15</v>
      </c>
    </row>
    <row r="13" spans="1:15" ht="21.75" customHeight="1">
      <c r="A13" s="149"/>
      <c r="B13" s="110"/>
      <c r="C13" s="110"/>
      <c r="D13" s="110"/>
      <c r="E13" s="112"/>
      <c r="F13" s="108" t="s">
        <v>7</v>
      </c>
      <c r="G13" s="108" t="s">
        <v>8</v>
      </c>
      <c r="H13" s="108" t="s">
        <v>101</v>
      </c>
      <c r="I13" s="110"/>
      <c r="J13" s="112"/>
      <c r="K13" s="110"/>
      <c r="L13" s="110"/>
      <c r="M13" s="110"/>
      <c r="N13" s="143"/>
      <c r="O13" s="110"/>
    </row>
    <row r="14" spans="1:15" ht="27" customHeight="1">
      <c r="A14" s="149"/>
      <c r="B14" s="110"/>
      <c r="C14" s="110"/>
      <c r="D14" s="110"/>
      <c r="E14" s="112"/>
      <c r="F14" s="108"/>
      <c r="G14" s="108"/>
      <c r="H14" s="108"/>
      <c r="I14" s="110"/>
      <c r="J14" s="112"/>
      <c r="K14" s="110"/>
      <c r="L14" s="110"/>
      <c r="M14" s="110"/>
      <c r="N14" s="143"/>
      <c r="O14" s="110"/>
    </row>
    <row r="15" spans="1:15" ht="24" customHeight="1">
      <c r="A15" s="150"/>
      <c r="B15" s="111"/>
      <c r="C15" s="111"/>
      <c r="D15" s="111"/>
      <c r="E15" s="113"/>
      <c r="F15" s="29">
        <v>0.25</v>
      </c>
      <c r="G15" s="29">
        <v>0.2</v>
      </c>
      <c r="H15" s="29">
        <v>0.1</v>
      </c>
      <c r="I15" s="111"/>
      <c r="J15" s="113"/>
      <c r="K15" s="111"/>
      <c r="L15" s="111"/>
      <c r="M15" s="111"/>
      <c r="N15" s="144"/>
      <c r="O15" s="111"/>
    </row>
    <row r="16" spans="1:15" ht="12.7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2">
        <v>7</v>
      </c>
      <c r="H16" s="2">
        <v>8</v>
      </c>
      <c r="I16" s="2">
        <v>9</v>
      </c>
      <c r="J16" s="2"/>
      <c r="K16" s="2">
        <v>10</v>
      </c>
      <c r="L16" s="2">
        <v>11</v>
      </c>
      <c r="M16" s="2">
        <v>12</v>
      </c>
      <c r="N16" s="2">
        <v>13</v>
      </c>
      <c r="O16" s="2">
        <v>14</v>
      </c>
    </row>
    <row r="17" spans="1:15" ht="15.75">
      <c r="A17" s="119" t="s">
        <v>22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7"/>
    </row>
    <row r="18" spans="1:15" ht="18" customHeight="1">
      <c r="A18" s="16">
        <v>1</v>
      </c>
      <c r="B18" s="17" t="s">
        <v>23</v>
      </c>
      <c r="C18" s="17">
        <v>1</v>
      </c>
      <c r="D18" s="17">
        <v>37163</v>
      </c>
      <c r="E18" s="17"/>
      <c r="F18" s="1"/>
      <c r="G18" s="1">
        <v>7433</v>
      </c>
      <c r="H18" s="1"/>
      <c r="I18" s="1"/>
      <c r="J18" s="1"/>
      <c r="K18" s="1"/>
      <c r="L18" s="51">
        <f>SUM((D18+E18+G18+I18+K18)*C18)</f>
        <v>44596</v>
      </c>
      <c r="M18" s="51">
        <f>SUM(L18*15%)</f>
        <v>6689.4</v>
      </c>
      <c r="N18" s="52">
        <f>SUM(L18+M18)</f>
        <v>51285.4</v>
      </c>
      <c r="O18" s="1"/>
    </row>
    <row r="19" spans="1:15" ht="29.25" customHeight="1">
      <c r="A19" s="16">
        <v>2</v>
      </c>
      <c r="B19" s="40" t="s">
        <v>58</v>
      </c>
      <c r="C19" s="17">
        <v>3</v>
      </c>
      <c r="D19" s="17">
        <v>26015</v>
      </c>
      <c r="E19" s="17"/>
      <c r="F19" s="1"/>
      <c r="G19" s="1"/>
      <c r="H19" s="1"/>
      <c r="I19" s="1"/>
      <c r="J19" s="1"/>
      <c r="K19" s="1"/>
      <c r="L19" s="51">
        <f>SUM((D19+E19+G19+I19+K19)*C19)</f>
        <v>78045</v>
      </c>
      <c r="M19" s="51">
        <f>SUM(L19*15%)</f>
        <v>11706.75</v>
      </c>
      <c r="N19" s="52">
        <f>SUM(L19+M19)</f>
        <v>89751.75</v>
      </c>
      <c r="O19" s="11" t="s">
        <v>36</v>
      </c>
    </row>
    <row r="20" spans="1:15" ht="30" customHeight="1">
      <c r="A20" s="16">
        <v>3</v>
      </c>
      <c r="B20" s="40" t="s">
        <v>59</v>
      </c>
      <c r="C20" s="17">
        <v>1</v>
      </c>
      <c r="D20" s="17">
        <v>26015</v>
      </c>
      <c r="E20" s="17"/>
      <c r="F20" s="1"/>
      <c r="G20" s="1"/>
      <c r="H20" s="1"/>
      <c r="I20" s="1"/>
      <c r="J20" s="1"/>
      <c r="K20" s="1"/>
      <c r="L20" s="51">
        <f>SUM((D20+E20+G20+I20+K20)*C20)</f>
        <v>26015</v>
      </c>
      <c r="M20" s="51">
        <f>SUM(L20*15%)</f>
        <v>3902.25</v>
      </c>
      <c r="N20" s="52">
        <f>SUM(L20+M20)</f>
        <v>29917.25</v>
      </c>
      <c r="O20" s="11" t="s">
        <v>51</v>
      </c>
    </row>
    <row r="21" spans="1:15" ht="17.25" customHeight="1">
      <c r="A21" s="16"/>
      <c r="B21" s="19" t="s">
        <v>41</v>
      </c>
      <c r="C21" s="19">
        <v>5</v>
      </c>
      <c r="D21" s="19">
        <f>SUM(D18:D20)</f>
        <v>89193</v>
      </c>
      <c r="E21" s="19"/>
      <c r="F21" s="1"/>
      <c r="G21" s="28">
        <v>7147</v>
      </c>
      <c r="H21" s="1"/>
      <c r="I21" s="1"/>
      <c r="J21" s="1"/>
      <c r="K21" s="1"/>
      <c r="L21" s="28">
        <f>SUM(L18:L20)</f>
        <v>148656</v>
      </c>
      <c r="M21" s="61">
        <f>SUM(M18:M20)</f>
        <v>22298.4</v>
      </c>
      <c r="N21" s="61">
        <f>SUM(N18:N20)</f>
        <v>170954.4</v>
      </c>
      <c r="O21" s="11"/>
    </row>
    <row r="22" spans="1:15" ht="15.75">
      <c r="A22" s="119" t="s">
        <v>70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7"/>
    </row>
    <row r="23" spans="1:15" ht="21.75" customHeight="1">
      <c r="A23" s="152">
        <v>4</v>
      </c>
      <c r="B23" s="130" t="s">
        <v>92</v>
      </c>
      <c r="C23" s="106">
        <v>3.5</v>
      </c>
      <c r="D23" s="47">
        <v>11325</v>
      </c>
      <c r="E23" s="47">
        <v>2831.25</v>
      </c>
      <c r="F23" s="30">
        <v>2831.25</v>
      </c>
      <c r="G23" s="1"/>
      <c r="H23" s="1"/>
      <c r="I23" s="1"/>
      <c r="J23" s="1"/>
      <c r="K23" s="1"/>
      <c r="L23" s="1">
        <v>98778.47</v>
      </c>
      <c r="M23" s="51">
        <f aca="true" t="shared" si="0" ref="M23:M35">SUM(L23*15%)</f>
        <v>14816.770499999999</v>
      </c>
      <c r="N23" s="52">
        <f aca="true" t="shared" si="1" ref="N23:N36">SUM(L23+M23)</f>
        <v>113595.2405</v>
      </c>
      <c r="O23" s="1" t="s">
        <v>89</v>
      </c>
    </row>
    <row r="24" spans="1:15" ht="21" customHeight="1">
      <c r="A24" s="153"/>
      <c r="B24" s="131"/>
      <c r="C24" s="106">
        <v>42.17</v>
      </c>
      <c r="D24" s="47">
        <v>11325</v>
      </c>
      <c r="E24" s="47">
        <v>2831.25</v>
      </c>
      <c r="F24" s="30"/>
      <c r="G24" s="1">
        <v>2265</v>
      </c>
      <c r="H24" s="1"/>
      <c r="I24" s="1"/>
      <c r="J24" s="1"/>
      <c r="K24" s="1"/>
      <c r="L24" s="1">
        <v>1079635.66</v>
      </c>
      <c r="M24" s="51">
        <f t="shared" si="0"/>
        <v>161945.349</v>
      </c>
      <c r="N24" s="52">
        <f t="shared" si="1"/>
        <v>1241581.0089999998</v>
      </c>
      <c r="O24" s="1" t="s">
        <v>89</v>
      </c>
    </row>
    <row r="25" spans="1:15" ht="21" customHeight="1">
      <c r="A25" s="153"/>
      <c r="B25" s="131"/>
      <c r="C25" s="106">
        <v>1.28</v>
      </c>
      <c r="D25" s="47">
        <v>11325</v>
      </c>
      <c r="E25" s="47">
        <v>2831.25</v>
      </c>
      <c r="F25" s="30"/>
      <c r="G25" s="1"/>
      <c r="H25" s="1">
        <v>1132.5</v>
      </c>
      <c r="I25" s="1"/>
      <c r="J25" s="1"/>
      <c r="K25" s="1"/>
      <c r="L25" s="1">
        <v>31707.19</v>
      </c>
      <c r="M25" s="51">
        <f>SUM(L25*15%)</f>
        <v>4756.0785</v>
      </c>
      <c r="N25" s="52">
        <f>SUM(L25+M25)</f>
        <v>36463.2685</v>
      </c>
      <c r="O25" s="1" t="s">
        <v>89</v>
      </c>
    </row>
    <row r="26" spans="1:15" ht="18.75" customHeight="1">
      <c r="A26" s="154"/>
      <c r="B26" s="132"/>
      <c r="C26" s="106">
        <v>11.16</v>
      </c>
      <c r="D26" s="47">
        <v>11325</v>
      </c>
      <c r="E26" s="47">
        <v>2831.25</v>
      </c>
      <c r="F26" s="30"/>
      <c r="G26" s="1"/>
      <c r="H26" s="1"/>
      <c r="I26" s="1"/>
      <c r="J26" s="1"/>
      <c r="K26" s="1"/>
      <c r="L26" s="1">
        <v>244139.29</v>
      </c>
      <c r="M26" s="51">
        <f t="shared" si="0"/>
        <v>36620.8935</v>
      </c>
      <c r="N26" s="52">
        <f t="shared" si="1"/>
        <v>280760.1835</v>
      </c>
      <c r="O26" s="1" t="s">
        <v>89</v>
      </c>
    </row>
    <row r="27" spans="1:15" ht="19.5" customHeight="1">
      <c r="A27" s="135">
        <v>5</v>
      </c>
      <c r="B27" s="146" t="s">
        <v>43</v>
      </c>
      <c r="C27" s="2">
        <v>0.5</v>
      </c>
      <c r="D27" s="41">
        <v>10785</v>
      </c>
      <c r="E27" s="41">
        <v>2696.25</v>
      </c>
      <c r="F27" s="2"/>
      <c r="G27" s="2"/>
      <c r="H27" s="2"/>
      <c r="I27" s="2">
        <v>2022.19</v>
      </c>
      <c r="J27" s="2"/>
      <c r="K27" s="2"/>
      <c r="L27" s="51">
        <f aca="true" t="shared" si="2" ref="L27:L34">SUM((D27+E27+G27+I27+K27)*C27)</f>
        <v>7751.72</v>
      </c>
      <c r="M27" s="51">
        <f t="shared" si="0"/>
        <v>1162.758</v>
      </c>
      <c r="N27" s="52">
        <f t="shared" si="1"/>
        <v>8914.478000000001</v>
      </c>
      <c r="O27" s="46" t="s">
        <v>74</v>
      </c>
    </row>
    <row r="28" spans="1:15" ht="19.5" customHeight="1">
      <c r="A28" s="136"/>
      <c r="B28" s="147"/>
      <c r="C28" s="2">
        <v>0.25</v>
      </c>
      <c r="D28" s="41">
        <v>10785</v>
      </c>
      <c r="E28" s="41">
        <v>2696.25</v>
      </c>
      <c r="F28" s="2"/>
      <c r="G28" s="2"/>
      <c r="H28" s="2"/>
      <c r="I28" s="2">
        <v>1348.12</v>
      </c>
      <c r="J28" s="2"/>
      <c r="K28" s="2"/>
      <c r="L28" s="51">
        <f t="shared" si="2"/>
        <v>3707.3424999999997</v>
      </c>
      <c r="M28" s="51">
        <f t="shared" si="0"/>
        <v>556.101375</v>
      </c>
      <c r="N28" s="52">
        <f t="shared" si="1"/>
        <v>4263.443875</v>
      </c>
      <c r="O28" s="46" t="s">
        <v>85</v>
      </c>
    </row>
    <row r="29" spans="1:15" ht="17.25" customHeight="1">
      <c r="A29" s="151"/>
      <c r="B29" s="131"/>
      <c r="C29" s="2">
        <v>0.25</v>
      </c>
      <c r="D29" s="41">
        <v>10785</v>
      </c>
      <c r="E29" s="41">
        <v>2696.25</v>
      </c>
      <c r="F29" s="2"/>
      <c r="G29" s="2"/>
      <c r="H29" s="2"/>
      <c r="I29" s="2">
        <v>674.08</v>
      </c>
      <c r="J29" s="2"/>
      <c r="K29" s="2"/>
      <c r="L29" s="51">
        <f t="shared" si="2"/>
        <v>3538.8325</v>
      </c>
      <c r="M29" s="51">
        <f t="shared" si="0"/>
        <v>530.824875</v>
      </c>
      <c r="N29" s="52">
        <v>4069.65</v>
      </c>
      <c r="O29" s="46" t="s">
        <v>95</v>
      </c>
    </row>
    <row r="30" spans="1:15" ht="17.25" customHeight="1">
      <c r="A30" s="135">
        <v>6</v>
      </c>
      <c r="B30" s="126" t="s">
        <v>91</v>
      </c>
      <c r="C30" s="2">
        <v>0.5</v>
      </c>
      <c r="D30" s="41">
        <v>10785</v>
      </c>
      <c r="E30" s="41">
        <v>2696.25</v>
      </c>
      <c r="F30" s="2"/>
      <c r="G30" s="2"/>
      <c r="H30" s="2"/>
      <c r="I30" s="2">
        <v>2022.19</v>
      </c>
      <c r="J30" s="2"/>
      <c r="K30" s="2"/>
      <c r="L30" s="51">
        <f t="shared" si="2"/>
        <v>7751.72</v>
      </c>
      <c r="M30" s="51">
        <f t="shared" si="0"/>
        <v>1162.758</v>
      </c>
      <c r="N30" s="52">
        <f t="shared" si="1"/>
        <v>8914.478000000001</v>
      </c>
      <c r="O30" s="46" t="s">
        <v>74</v>
      </c>
    </row>
    <row r="31" spans="1:15" ht="17.25" customHeight="1">
      <c r="A31" s="136"/>
      <c r="B31" s="112"/>
      <c r="C31" s="2">
        <v>0.25</v>
      </c>
      <c r="D31" s="41">
        <v>10785</v>
      </c>
      <c r="E31" s="41">
        <v>2696.25</v>
      </c>
      <c r="F31" s="2"/>
      <c r="G31" s="2"/>
      <c r="H31" s="2"/>
      <c r="I31" s="2">
        <v>1348.12</v>
      </c>
      <c r="J31" s="2"/>
      <c r="K31" s="2"/>
      <c r="L31" s="51">
        <f t="shared" si="2"/>
        <v>3707.3424999999997</v>
      </c>
      <c r="M31" s="51">
        <f t="shared" si="0"/>
        <v>556.101375</v>
      </c>
      <c r="N31" s="52">
        <f t="shared" si="1"/>
        <v>4263.443875</v>
      </c>
      <c r="O31" s="46" t="s">
        <v>85</v>
      </c>
    </row>
    <row r="32" spans="1:15" ht="20.25" customHeight="1">
      <c r="A32" s="136"/>
      <c r="B32" s="112"/>
      <c r="C32" s="2">
        <v>0.25</v>
      </c>
      <c r="D32" s="41">
        <v>10785</v>
      </c>
      <c r="E32" s="41">
        <v>2696.25</v>
      </c>
      <c r="F32" s="2"/>
      <c r="G32" s="2"/>
      <c r="H32" s="2"/>
      <c r="I32" s="2">
        <v>674.08</v>
      </c>
      <c r="J32" s="2"/>
      <c r="K32" s="2"/>
      <c r="L32" s="51">
        <f t="shared" si="2"/>
        <v>3538.8325</v>
      </c>
      <c r="M32" s="51">
        <f t="shared" si="0"/>
        <v>530.824875</v>
      </c>
      <c r="N32" s="52">
        <v>4069.65</v>
      </c>
      <c r="O32" s="46" t="s">
        <v>95</v>
      </c>
    </row>
    <row r="33" spans="1:15" ht="18" customHeight="1">
      <c r="A33" s="100">
        <v>7</v>
      </c>
      <c r="B33" s="39" t="s">
        <v>83</v>
      </c>
      <c r="C33" s="2">
        <v>1</v>
      </c>
      <c r="D33" s="41">
        <v>11325</v>
      </c>
      <c r="E33" s="41">
        <v>2831.25</v>
      </c>
      <c r="F33" s="2"/>
      <c r="G33" s="2"/>
      <c r="H33" s="2"/>
      <c r="I33" s="2"/>
      <c r="J33" s="2"/>
      <c r="K33" s="2"/>
      <c r="L33" s="51">
        <f t="shared" si="2"/>
        <v>14156.25</v>
      </c>
      <c r="M33" s="51">
        <f t="shared" si="0"/>
        <v>2123.4375</v>
      </c>
      <c r="N33" s="52">
        <f t="shared" si="1"/>
        <v>16279.6875</v>
      </c>
      <c r="O33" s="46"/>
    </row>
    <row r="34" spans="1:15" ht="20.25" customHeight="1">
      <c r="A34" s="100">
        <v>8</v>
      </c>
      <c r="B34" s="39" t="s">
        <v>93</v>
      </c>
      <c r="C34" s="2">
        <v>1</v>
      </c>
      <c r="D34" s="41">
        <v>11325</v>
      </c>
      <c r="E34" s="41">
        <v>2831.25</v>
      </c>
      <c r="F34" s="2"/>
      <c r="G34" s="2"/>
      <c r="H34" s="2"/>
      <c r="I34" s="2"/>
      <c r="J34" s="2"/>
      <c r="K34" s="2"/>
      <c r="L34" s="51">
        <f t="shared" si="2"/>
        <v>14156.25</v>
      </c>
      <c r="M34" s="51">
        <f t="shared" si="0"/>
        <v>2123.4375</v>
      </c>
      <c r="N34" s="52">
        <f t="shared" si="1"/>
        <v>16279.6875</v>
      </c>
      <c r="O34" s="46"/>
    </row>
    <row r="35" spans="1:15" ht="20.25" customHeight="1">
      <c r="A35" s="100">
        <v>9</v>
      </c>
      <c r="B35" s="39" t="s">
        <v>84</v>
      </c>
      <c r="C35" s="2">
        <v>0.4</v>
      </c>
      <c r="D35" s="41">
        <v>11325</v>
      </c>
      <c r="E35" s="41">
        <v>2831.25</v>
      </c>
      <c r="F35" s="2"/>
      <c r="G35" s="2"/>
      <c r="H35" s="2"/>
      <c r="I35" s="2">
        <v>707.81</v>
      </c>
      <c r="J35" s="2"/>
      <c r="K35" s="2">
        <v>1000</v>
      </c>
      <c r="L35" s="51">
        <f>SUM((D35+E35+G35+I35)*C35)+K35</f>
        <v>6945.624</v>
      </c>
      <c r="M35" s="51">
        <f t="shared" si="0"/>
        <v>1041.8436</v>
      </c>
      <c r="N35" s="52">
        <v>7987.46</v>
      </c>
      <c r="O35" s="46" t="s">
        <v>95</v>
      </c>
    </row>
    <row r="36" spans="1:15" ht="18" customHeight="1">
      <c r="A36" s="100">
        <v>10</v>
      </c>
      <c r="B36" s="39" t="s">
        <v>82</v>
      </c>
      <c r="C36" s="2">
        <v>1</v>
      </c>
      <c r="D36" s="8">
        <v>11325</v>
      </c>
      <c r="E36" s="8">
        <v>2831.25</v>
      </c>
      <c r="F36" s="2"/>
      <c r="G36" s="2"/>
      <c r="H36" s="2"/>
      <c r="I36" s="103">
        <v>707.81</v>
      </c>
      <c r="J36" s="2"/>
      <c r="K36" s="2">
        <v>2000</v>
      </c>
      <c r="L36" s="51">
        <f>SUM((D36+E36+G36+I36+K36)*C36)</f>
        <v>16864.059999999998</v>
      </c>
      <c r="M36" s="51">
        <f>SUM(L36*15%)</f>
        <v>2529.6089999999995</v>
      </c>
      <c r="N36" s="52">
        <f t="shared" si="1"/>
        <v>19393.668999999998</v>
      </c>
      <c r="O36" s="46" t="s">
        <v>95</v>
      </c>
    </row>
    <row r="37" spans="1:15" ht="17.25" customHeight="1">
      <c r="A37" s="16"/>
      <c r="B37" s="29" t="s">
        <v>42</v>
      </c>
      <c r="C37" s="19">
        <f aca="true" t="shared" si="3" ref="C37:I37">SUM(C23:C36)</f>
        <v>63.51</v>
      </c>
      <c r="D37" s="19">
        <f t="shared" si="3"/>
        <v>155310</v>
      </c>
      <c r="E37" s="19">
        <f t="shared" si="3"/>
        <v>38827.5</v>
      </c>
      <c r="F37" s="19">
        <f t="shared" si="3"/>
        <v>2831.25</v>
      </c>
      <c r="G37" s="19">
        <f t="shared" si="3"/>
        <v>2265</v>
      </c>
      <c r="H37" s="19">
        <f t="shared" si="3"/>
        <v>1132.5</v>
      </c>
      <c r="I37" s="19">
        <f t="shared" si="3"/>
        <v>9504.4</v>
      </c>
      <c r="J37" s="1"/>
      <c r="K37" s="19">
        <f>SUM(K28:K36)</f>
        <v>3000</v>
      </c>
      <c r="L37" s="102">
        <v>1536378.57</v>
      </c>
      <c r="M37" s="102">
        <f>SUM(M23:M36)</f>
        <v>230456.78759999995</v>
      </c>
      <c r="N37" s="102">
        <v>1766835.36</v>
      </c>
      <c r="O37" s="10"/>
    </row>
    <row r="38" spans="1:15" ht="15.75">
      <c r="A38" s="119" t="s">
        <v>46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1"/>
    </row>
    <row r="39" spans="1:15" ht="27" customHeight="1">
      <c r="A39" s="16">
        <v>11</v>
      </c>
      <c r="B39" s="45" t="s">
        <v>107</v>
      </c>
      <c r="C39" s="24">
        <v>0.5</v>
      </c>
      <c r="D39" s="24">
        <v>10370</v>
      </c>
      <c r="E39" s="24"/>
      <c r="F39" s="4"/>
      <c r="G39" s="4"/>
      <c r="H39" s="4"/>
      <c r="I39" s="4"/>
      <c r="J39" s="4"/>
      <c r="K39" s="4"/>
      <c r="L39" s="1">
        <f>SUM((D39+E39)*C39)</f>
        <v>5185</v>
      </c>
      <c r="M39" s="51">
        <f>SUM(L39*15%)</f>
        <v>777.75</v>
      </c>
      <c r="N39" s="52">
        <f>SUM(L39+M39)</f>
        <v>5962.75</v>
      </c>
      <c r="O39" s="1"/>
    </row>
    <row r="40" spans="1:15" ht="18" customHeight="1">
      <c r="A40" s="16"/>
      <c r="B40" s="31" t="s">
        <v>41</v>
      </c>
      <c r="C40" s="19">
        <f>SUM(C39:C39)</f>
        <v>0.5</v>
      </c>
      <c r="D40" s="19">
        <f>SUM(D39:D39)</f>
        <v>10370</v>
      </c>
      <c r="E40" s="19"/>
      <c r="F40" s="1"/>
      <c r="G40" s="1"/>
      <c r="H40" s="1"/>
      <c r="I40" s="1"/>
      <c r="J40" s="1"/>
      <c r="K40" s="1"/>
      <c r="L40" s="28">
        <f>SUM(L39:L39)</f>
        <v>5185</v>
      </c>
      <c r="M40" s="61">
        <f>SUM(M39:M39)</f>
        <v>777.75</v>
      </c>
      <c r="N40" s="90">
        <f>SUM(N39:N39)</f>
        <v>5962.75</v>
      </c>
      <c r="O40" s="1"/>
    </row>
    <row r="41" spans="1:15" ht="15.75">
      <c r="A41" s="119" t="s">
        <v>88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3"/>
    </row>
    <row r="42" spans="1:15" ht="15.75" customHeight="1">
      <c r="A42" s="87">
        <v>12</v>
      </c>
      <c r="B42" s="84" t="s">
        <v>87</v>
      </c>
      <c r="C42" s="84">
        <v>1</v>
      </c>
      <c r="D42" s="84">
        <v>10122</v>
      </c>
      <c r="E42" s="84"/>
      <c r="F42" s="84"/>
      <c r="G42" s="83"/>
      <c r="H42" s="83"/>
      <c r="I42" s="83"/>
      <c r="J42" s="83"/>
      <c r="K42" s="83"/>
      <c r="L42" s="1">
        <f>SUM((D42+E42)*C42)</f>
        <v>10122</v>
      </c>
      <c r="M42" s="1">
        <f>SUM(L42*15%)</f>
        <v>1518.3</v>
      </c>
      <c r="N42" s="3">
        <f>SUM(L42+M42)</f>
        <v>11640.3</v>
      </c>
      <c r="O42" s="83"/>
    </row>
    <row r="43" spans="1:15" ht="15.75">
      <c r="A43" s="82"/>
      <c r="B43" s="83" t="s">
        <v>42</v>
      </c>
      <c r="C43" s="83">
        <f>SUM(C42)</f>
        <v>1</v>
      </c>
      <c r="D43" s="83">
        <f>SUM(D42)</f>
        <v>10122</v>
      </c>
      <c r="E43" s="83"/>
      <c r="F43" s="83"/>
      <c r="G43" s="83"/>
      <c r="H43" s="83"/>
      <c r="I43" s="83"/>
      <c r="J43" s="83"/>
      <c r="K43" s="83"/>
      <c r="L43" s="85">
        <f>SUM(L42)</f>
        <v>10122</v>
      </c>
      <c r="M43" s="85">
        <f>SUM(M42)</f>
        <v>1518.3</v>
      </c>
      <c r="N43" s="85">
        <f>SUM(N42)</f>
        <v>11640.3</v>
      </c>
      <c r="O43" s="83"/>
    </row>
    <row r="44" spans="1:15" ht="15.75">
      <c r="A44" s="119" t="s">
        <v>77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3"/>
    </row>
    <row r="45" spans="1:15" ht="21.75" customHeight="1">
      <c r="A45" s="1">
        <v>13</v>
      </c>
      <c r="B45" s="45" t="s">
        <v>61</v>
      </c>
      <c r="C45" s="17">
        <v>1</v>
      </c>
      <c r="D45" s="17">
        <v>9516</v>
      </c>
      <c r="E45" s="17"/>
      <c r="F45" s="1"/>
      <c r="G45" s="1"/>
      <c r="H45" s="1"/>
      <c r="I45" s="1"/>
      <c r="J45" s="1"/>
      <c r="K45" s="1"/>
      <c r="L45" s="1">
        <f aca="true" t="shared" si="4" ref="L45:L51">SUM((D45+E45)*C45)</f>
        <v>9516</v>
      </c>
      <c r="M45" s="1">
        <f aca="true" t="shared" si="5" ref="M45:M51">SUM(L45*15%)</f>
        <v>1427.3999999999999</v>
      </c>
      <c r="N45" s="3">
        <f aca="true" t="shared" si="6" ref="N45:N51">SUM(L45+M45)</f>
        <v>10943.4</v>
      </c>
      <c r="O45" s="1"/>
    </row>
    <row r="46" spans="1:15" ht="21.75" customHeight="1">
      <c r="A46" s="1">
        <v>14</v>
      </c>
      <c r="B46" s="45" t="s">
        <v>105</v>
      </c>
      <c r="C46" s="17">
        <v>4</v>
      </c>
      <c r="D46" s="17">
        <v>10085</v>
      </c>
      <c r="E46" s="17"/>
      <c r="F46" s="1"/>
      <c r="G46" s="1"/>
      <c r="H46" s="1"/>
      <c r="I46" s="1"/>
      <c r="J46" s="1"/>
      <c r="K46" s="1"/>
      <c r="L46" s="1">
        <f t="shared" si="4"/>
        <v>40340</v>
      </c>
      <c r="M46" s="1">
        <f t="shared" si="5"/>
        <v>6051</v>
      </c>
      <c r="N46" s="3">
        <f t="shared" si="6"/>
        <v>46391</v>
      </c>
      <c r="O46" s="44" t="s">
        <v>75</v>
      </c>
    </row>
    <row r="47" spans="1:15" ht="21.75" customHeight="1">
      <c r="A47" s="1">
        <v>15</v>
      </c>
      <c r="B47" s="40" t="s">
        <v>52</v>
      </c>
      <c r="C47" s="17">
        <v>1</v>
      </c>
      <c r="D47" s="17">
        <v>10085</v>
      </c>
      <c r="E47" s="17"/>
      <c r="F47" s="1"/>
      <c r="G47" s="1"/>
      <c r="H47" s="1"/>
      <c r="I47" s="1"/>
      <c r="J47" s="1"/>
      <c r="K47" s="1"/>
      <c r="L47" s="1">
        <f t="shared" si="4"/>
        <v>10085</v>
      </c>
      <c r="M47" s="1">
        <f t="shared" si="5"/>
        <v>1512.75</v>
      </c>
      <c r="N47" s="3">
        <f t="shared" si="6"/>
        <v>11597.75</v>
      </c>
      <c r="O47" s="44" t="s">
        <v>76</v>
      </c>
    </row>
    <row r="48" spans="1:15" ht="21" customHeight="1">
      <c r="A48" s="1">
        <v>16</v>
      </c>
      <c r="B48" s="81" t="s">
        <v>60</v>
      </c>
      <c r="C48" s="24">
        <v>1</v>
      </c>
      <c r="D48" s="24">
        <v>10370</v>
      </c>
      <c r="E48" s="24"/>
      <c r="F48" s="4"/>
      <c r="G48" s="4"/>
      <c r="H48" s="4"/>
      <c r="I48" s="26"/>
      <c r="J48" s="57"/>
      <c r="K48" s="4"/>
      <c r="L48" s="1">
        <f t="shared" si="4"/>
        <v>10370</v>
      </c>
      <c r="M48" s="1">
        <f t="shared" si="5"/>
        <v>1555.5</v>
      </c>
      <c r="N48" s="3">
        <f t="shared" si="6"/>
        <v>11925.5</v>
      </c>
      <c r="O48" s="25"/>
    </row>
    <row r="49" spans="1:15" ht="21" customHeight="1">
      <c r="A49" s="1">
        <v>17</v>
      </c>
      <c r="B49" s="23" t="s">
        <v>53</v>
      </c>
      <c r="C49" s="24">
        <v>1</v>
      </c>
      <c r="D49" s="24">
        <v>10370</v>
      </c>
      <c r="E49" s="24"/>
      <c r="F49" s="4"/>
      <c r="G49" s="4"/>
      <c r="H49" s="4"/>
      <c r="I49" s="57"/>
      <c r="J49" s="57"/>
      <c r="K49" s="4"/>
      <c r="L49" s="1">
        <f t="shared" si="4"/>
        <v>10370</v>
      </c>
      <c r="M49" s="1">
        <f t="shared" si="5"/>
        <v>1555.5</v>
      </c>
      <c r="N49" s="3">
        <f t="shared" si="6"/>
        <v>11925.5</v>
      </c>
      <c r="O49" s="25"/>
    </row>
    <row r="50" spans="1:15" ht="21" customHeight="1">
      <c r="A50" s="1">
        <v>18</v>
      </c>
      <c r="B50" s="81" t="s">
        <v>86</v>
      </c>
      <c r="C50" s="24">
        <v>1</v>
      </c>
      <c r="D50" s="24">
        <v>10370</v>
      </c>
      <c r="E50" s="24"/>
      <c r="F50" s="4"/>
      <c r="G50" s="4"/>
      <c r="H50" s="4"/>
      <c r="I50" s="57"/>
      <c r="J50" s="57"/>
      <c r="K50" s="4"/>
      <c r="L50" s="1">
        <f t="shared" si="4"/>
        <v>10370</v>
      </c>
      <c r="M50" s="1">
        <f t="shared" si="5"/>
        <v>1555.5</v>
      </c>
      <c r="N50" s="3">
        <f t="shared" si="6"/>
        <v>11925.5</v>
      </c>
      <c r="O50" s="25"/>
    </row>
    <row r="51" spans="1:15" ht="19.5" customHeight="1">
      <c r="A51" s="1">
        <v>19</v>
      </c>
      <c r="B51" s="23" t="s">
        <v>81</v>
      </c>
      <c r="C51" s="24">
        <v>1</v>
      </c>
      <c r="D51" s="24">
        <v>10370</v>
      </c>
      <c r="E51" s="24"/>
      <c r="F51" s="4"/>
      <c r="G51" s="4"/>
      <c r="H51" s="4"/>
      <c r="I51" s="4"/>
      <c r="J51" s="4"/>
      <c r="K51" s="4"/>
      <c r="L51" s="1">
        <f t="shared" si="4"/>
        <v>10370</v>
      </c>
      <c r="M51" s="1">
        <f t="shared" si="5"/>
        <v>1555.5</v>
      </c>
      <c r="N51" s="3">
        <f t="shared" si="6"/>
        <v>11925.5</v>
      </c>
      <c r="O51" s="25"/>
    </row>
    <row r="52" spans="1:15" ht="17.25" customHeight="1">
      <c r="A52" s="1"/>
      <c r="B52" s="31" t="s">
        <v>41</v>
      </c>
      <c r="C52" s="33">
        <f>SUM(C45:C51)</f>
        <v>10</v>
      </c>
      <c r="D52" s="33">
        <f>SUM(D45:D51)</f>
        <v>71166</v>
      </c>
      <c r="E52" s="33"/>
      <c r="F52" s="4"/>
      <c r="G52" s="4"/>
      <c r="H52" s="4"/>
      <c r="I52" s="34"/>
      <c r="J52" s="34"/>
      <c r="K52" s="4"/>
      <c r="L52" s="101">
        <f>SUM(L45:L51)</f>
        <v>101421</v>
      </c>
      <c r="M52" s="101">
        <f>SUM(M45:M51)</f>
        <v>15213.15</v>
      </c>
      <c r="N52" s="101">
        <f>SUM(N45:N51)</f>
        <v>116634.15</v>
      </c>
      <c r="O52" s="25"/>
    </row>
    <row r="53" spans="1:15" ht="12.75" customHeight="1">
      <c r="A53" s="119" t="s">
        <v>44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3"/>
    </row>
    <row r="54" spans="1:15" ht="25.5" customHeight="1">
      <c r="A54" s="37">
        <v>20</v>
      </c>
      <c r="B54" s="18" t="s">
        <v>25</v>
      </c>
      <c r="C54" s="8">
        <v>4</v>
      </c>
      <c r="D54" s="8">
        <v>9801</v>
      </c>
      <c r="E54" s="8"/>
      <c r="F54" s="19"/>
      <c r="G54" s="19"/>
      <c r="H54" s="19"/>
      <c r="I54" s="19"/>
      <c r="J54" s="19"/>
      <c r="K54" s="35"/>
      <c r="L54" s="51">
        <f>SUM((D54+E54)*C54)</f>
        <v>39204</v>
      </c>
      <c r="M54" s="51">
        <f aca="true" t="shared" si="7" ref="M54:M65">SUM(L54*15%)</f>
        <v>5880.599999999999</v>
      </c>
      <c r="N54" s="52">
        <f aca="true" t="shared" si="8" ref="N54:N65">SUM(L54+M54)</f>
        <v>45084.6</v>
      </c>
      <c r="O54" s="1"/>
    </row>
    <row r="55" spans="1:15" ht="16.5" customHeight="1">
      <c r="A55" s="37">
        <v>21</v>
      </c>
      <c r="B55" s="41" t="s">
        <v>67</v>
      </c>
      <c r="C55" s="8">
        <v>4</v>
      </c>
      <c r="D55" s="8">
        <v>9516</v>
      </c>
      <c r="E55" s="8"/>
      <c r="F55" s="19"/>
      <c r="G55" s="19"/>
      <c r="H55" s="19"/>
      <c r="I55" s="19"/>
      <c r="J55" s="19"/>
      <c r="K55" s="35"/>
      <c r="L55" s="51">
        <f>SUM((D55+E55)*C55)</f>
        <v>38064</v>
      </c>
      <c r="M55" s="51">
        <f t="shared" si="7"/>
        <v>5709.599999999999</v>
      </c>
      <c r="N55" s="52">
        <f t="shared" si="8"/>
        <v>43773.6</v>
      </c>
      <c r="O55" s="7"/>
    </row>
    <row r="56" spans="1:15" ht="18" customHeight="1">
      <c r="A56" s="37">
        <v>22</v>
      </c>
      <c r="B56" s="39" t="s">
        <v>65</v>
      </c>
      <c r="C56" s="2">
        <v>12.25</v>
      </c>
      <c r="D56" s="8">
        <v>9516</v>
      </c>
      <c r="E56" s="8"/>
      <c r="F56" s="2"/>
      <c r="G56" s="2"/>
      <c r="H56" s="2"/>
      <c r="I56" s="2"/>
      <c r="J56" s="2"/>
      <c r="K56" s="36"/>
      <c r="L56" s="51">
        <f>SUM((D56+E56)*C56)</f>
        <v>116571</v>
      </c>
      <c r="M56" s="51">
        <f t="shared" si="7"/>
        <v>17485.649999999998</v>
      </c>
      <c r="N56" s="52">
        <f t="shared" si="8"/>
        <v>134056.65</v>
      </c>
      <c r="O56" s="9"/>
    </row>
    <row r="57" spans="1:15" ht="18" customHeight="1">
      <c r="A57" s="37">
        <v>23</v>
      </c>
      <c r="B57" s="8" t="s">
        <v>27</v>
      </c>
      <c r="C57" s="2">
        <v>12.5</v>
      </c>
      <c r="D57" s="8">
        <v>9516</v>
      </c>
      <c r="E57" s="8"/>
      <c r="F57" s="2"/>
      <c r="G57" s="2"/>
      <c r="H57" s="2"/>
      <c r="I57" s="2"/>
      <c r="J57" s="2"/>
      <c r="K57" s="37">
        <v>3330.6</v>
      </c>
      <c r="L57" s="51">
        <f>SUM((D57+E57+K57)*C57)</f>
        <v>160582.5</v>
      </c>
      <c r="M57" s="51">
        <f t="shared" si="7"/>
        <v>24087.375</v>
      </c>
      <c r="N57" s="52">
        <f t="shared" si="8"/>
        <v>184669.875</v>
      </c>
      <c r="O57" s="7" t="s">
        <v>29</v>
      </c>
    </row>
    <row r="58" spans="1:15" ht="18" customHeight="1">
      <c r="A58" s="37">
        <v>24</v>
      </c>
      <c r="B58" s="12" t="s">
        <v>37</v>
      </c>
      <c r="C58" s="2">
        <v>4</v>
      </c>
      <c r="D58" s="2">
        <v>12248</v>
      </c>
      <c r="E58" s="2"/>
      <c r="F58" s="2"/>
      <c r="G58" s="2"/>
      <c r="H58" s="2"/>
      <c r="I58" s="2"/>
      <c r="J58" s="2"/>
      <c r="K58" s="37"/>
      <c r="L58" s="51">
        <f aca="true" t="shared" si="9" ref="L58:L63">SUM((D58+E58)*C58)</f>
        <v>48992</v>
      </c>
      <c r="M58" s="51">
        <f t="shared" si="7"/>
        <v>7348.8</v>
      </c>
      <c r="N58" s="52">
        <f t="shared" si="8"/>
        <v>56340.8</v>
      </c>
      <c r="O58" s="7"/>
    </row>
    <row r="59" spans="1:15" ht="18" customHeight="1">
      <c r="A59" s="37">
        <v>25</v>
      </c>
      <c r="B59" s="8" t="s">
        <v>28</v>
      </c>
      <c r="C59" s="2">
        <v>4</v>
      </c>
      <c r="D59" s="2">
        <v>9801</v>
      </c>
      <c r="E59" s="2"/>
      <c r="F59" s="2"/>
      <c r="G59" s="2"/>
      <c r="H59" s="2"/>
      <c r="I59" s="2"/>
      <c r="J59" s="2"/>
      <c r="K59" s="37"/>
      <c r="L59" s="51">
        <f t="shared" si="9"/>
        <v>39204</v>
      </c>
      <c r="M59" s="51">
        <f t="shared" si="7"/>
        <v>5880.599999999999</v>
      </c>
      <c r="N59" s="52">
        <f t="shared" si="8"/>
        <v>45084.6</v>
      </c>
      <c r="O59" s="7"/>
    </row>
    <row r="60" spans="1:15" ht="18" customHeight="1">
      <c r="A60" s="88">
        <v>26</v>
      </c>
      <c r="B60" s="13" t="s">
        <v>38</v>
      </c>
      <c r="C60" s="14">
        <v>4</v>
      </c>
      <c r="D60" s="14">
        <v>9801</v>
      </c>
      <c r="E60" s="14"/>
      <c r="F60" s="4"/>
      <c r="G60" s="4"/>
      <c r="H60" s="4"/>
      <c r="I60" s="4"/>
      <c r="J60" s="4"/>
      <c r="K60" s="4"/>
      <c r="L60" s="51">
        <f t="shared" si="9"/>
        <v>39204</v>
      </c>
      <c r="M60" s="51">
        <f t="shared" si="7"/>
        <v>5880.599999999999</v>
      </c>
      <c r="N60" s="52">
        <f t="shared" si="8"/>
        <v>45084.6</v>
      </c>
      <c r="O60" s="4"/>
    </row>
    <row r="61" spans="1:15" ht="18" customHeight="1">
      <c r="A61" s="88">
        <v>27</v>
      </c>
      <c r="B61" s="42" t="s">
        <v>54</v>
      </c>
      <c r="C61" s="14">
        <v>4</v>
      </c>
      <c r="D61" s="14">
        <v>9516</v>
      </c>
      <c r="E61" s="14"/>
      <c r="F61" s="4"/>
      <c r="G61" s="4"/>
      <c r="H61" s="4"/>
      <c r="I61" s="4"/>
      <c r="J61" s="4"/>
      <c r="K61" s="4"/>
      <c r="L61" s="51">
        <f t="shared" si="9"/>
        <v>38064</v>
      </c>
      <c r="M61" s="51">
        <f t="shared" si="7"/>
        <v>5709.599999999999</v>
      </c>
      <c r="N61" s="52">
        <f t="shared" si="8"/>
        <v>43773.6</v>
      </c>
      <c r="O61" s="4"/>
    </row>
    <row r="62" spans="1:15" ht="18" customHeight="1">
      <c r="A62" s="88">
        <v>28</v>
      </c>
      <c r="B62" s="42" t="s">
        <v>90</v>
      </c>
      <c r="C62" s="14">
        <v>1</v>
      </c>
      <c r="D62" s="14">
        <v>9516</v>
      </c>
      <c r="E62" s="14"/>
      <c r="F62" s="4"/>
      <c r="G62" s="4"/>
      <c r="H62" s="4"/>
      <c r="I62" s="4"/>
      <c r="J62" s="4"/>
      <c r="K62" s="4"/>
      <c r="L62" s="91">
        <f t="shared" si="9"/>
        <v>9516</v>
      </c>
      <c r="M62" s="51">
        <f t="shared" si="7"/>
        <v>1427.3999999999999</v>
      </c>
      <c r="N62" s="52">
        <f t="shared" si="8"/>
        <v>10943.4</v>
      </c>
      <c r="O62" s="4"/>
    </row>
    <row r="63" spans="1:15" ht="18" customHeight="1">
      <c r="A63" s="88">
        <v>29</v>
      </c>
      <c r="B63" s="81" t="s">
        <v>94</v>
      </c>
      <c r="C63" s="24">
        <v>0.5</v>
      </c>
      <c r="D63" s="24">
        <v>10085</v>
      </c>
      <c r="E63" s="14"/>
      <c r="F63" s="4"/>
      <c r="G63" s="4"/>
      <c r="H63" s="4"/>
      <c r="I63" s="4"/>
      <c r="J63" s="4"/>
      <c r="K63" s="4"/>
      <c r="L63" s="91">
        <f t="shared" si="9"/>
        <v>5042.5</v>
      </c>
      <c r="M63" s="51">
        <f t="shared" si="7"/>
        <v>756.375</v>
      </c>
      <c r="N63" s="52">
        <f t="shared" si="8"/>
        <v>5798.875</v>
      </c>
      <c r="O63" s="4"/>
    </row>
    <row r="64" spans="1:15" ht="48.75" customHeight="1">
      <c r="A64" s="88">
        <v>30</v>
      </c>
      <c r="B64" s="70" t="s">
        <v>55</v>
      </c>
      <c r="C64" s="14">
        <v>8</v>
      </c>
      <c r="D64" s="14">
        <v>12248</v>
      </c>
      <c r="E64" s="14"/>
      <c r="F64" s="4"/>
      <c r="G64" s="4"/>
      <c r="H64" s="4"/>
      <c r="I64" s="26"/>
      <c r="J64" s="26"/>
      <c r="K64" s="56" t="s">
        <v>102</v>
      </c>
      <c r="L64" s="53">
        <v>155794.56</v>
      </c>
      <c r="M64" s="54">
        <f t="shared" si="7"/>
        <v>23369.183999999997</v>
      </c>
      <c r="N64" s="55">
        <f t="shared" si="8"/>
        <v>179163.744</v>
      </c>
      <c r="O64" s="49" t="s">
        <v>62</v>
      </c>
    </row>
    <row r="65" spans="1:15" ht="17.25" customHeight="1">
      <c r="A65" s="88">
        <v>31</v>
      </c>
      <c r="B65" s="43" t="s">
        <v>56</v>
      </c>
      <c r="C65" s="14">
        <v>1</v>
      </c>
      <c r="D65" s="27">
        <v>12248</v>
      </c>
      <c r="E65" s="14"/>
      <c r="F65" s="4"/>
      <c r="G65" s="4"/>
      <c r="H65" s="4"/>
      <c r="I65" s="26"/>
      <c r="J65" s="26">
        <v>4000</v>
      </c>
      <c r="K65" s="4"/>
      <c r="L65" s="51">
        <f>SUM((D65+J65)*C65)</f>
        <v>16248</v>
      </c>
      <c r="M65" s="51">
        <f t="shared" si="7"/>
        <v>2437.2</v>
      </c>
      <c r="N65" s="52">
        <f t="shared" si="8"/>
        <v>18685.2</v>
      </c>
      <c r="O65" s="4"/>
    </row>
    <row r="66" spans="1:15" ht="18" customHeight="1" thickBot="1">
      <c r="A66" s="14"/>
      <c r="B66" s="58" t="s">
        <v>41</v>
      </c>
      <c r="C66" s="58">
        <f>SUM(C54:C65)</f>
        <v>59.25</v>
      </c>
      <c r="D66" s="86">
        <f>SUM(D54:D65)</f>
        <v>123812</v>
      </c>
      <c r="E66" s="58"/>
      <c r="F66" s="15"/>
      <c r="G66" s="15"/>
      <c r="H66" s="15"/>
      <c r="I66" s="59"/>
      <c r="J66" s="59">
        <f>SUM(J54:J65)</f>
        <v>4000</v>
      </c>
      <c r="K66" s="33">
        <v>10150.34</v>
      </c>
      <c r="L66" s="59">
        <f>SUM(L54:L65)</f>
        <v>706486.56</v>
      </c>
      <c r="M66" s="59">
        <f>SUM(M54:M65)</f>
        <v>105972.984</v>
      </c>
      <c r="N66" s="59">
        <f>SUM(N54:N65)</f>
        <v>812459.544</v>
      </c>
      <c r="O66" s="4"/>
    </row>
    <row r="67" spans="1:15" ht="20.25" customHeight="1" thickBot="1">
      <c r="A67" s="69"/>
      <c r="B67" s="63" t="s">
        <v>30</v>
      </c>
      <c r="C67" s="65">
        <f>SUM(C21+C37+C40+C52+C66+C43)</f>
        <v>139.26</v>
      </c>
      <c r="D67" s="65">
        <f>SUM(D21+D37+D40+D52+D66+D43)</f>
        <v>459973</v>
      </c>
      <c r="E67" s="65">
        <f>SUM(E21+E37+E40+E52+E66+E43)</f>
        <v>38827.5</v>
      </c>
      <c r="F67" s="65">
        <f>SUM(F21+F37+F40+F52+F66+F43)</f>
        <v>2831.25</v>
      </c>
      <c r="G67" s="65">
        <f>SUM(G21+G37+G40+G52+G66+G43)</f>
        <v>9412</v>
      </c>
      <c r="H67" s="64"/>
      <c r="I67" s="65">
        <f aca="true" t="shared" si="10" ref="I67:N67">SUM(I21+I37+I40+I52+I66+I43)</f>
        <v>9504.4</v>
      </c>
      <c r="J67" s="65">
        <f t="shared" si="10"/>
        <v>4000</v>
      </c>
      <c r="K67" s="65">
        <f>SUM(K21+K37+K40+K52+K66+K43)</f>
        <v>13150.34</v>
      </c>
      <c r="L67" s="65">
        <f t="shared" si="10"/>
        <v>2508249.13</v>
      </c>
      <c r="M67" s="65">
        <f t="shared" si="10"/>
        <v>376237.37159999995</v>
      </c>
      <c r="N67" s="65">
        <f t="shared" si="10"/>
        <v>2884486.5039999997</v>
      </c>
      <c r="O67" s="21"/>
    </row>
    <row r="68" ht="12.75">
      <c r="O68" s="5"/>
    </row>
    <row r="69" spans="1:15" ht="15.75">
      <c r="A69" s="119" t="s">
        <v>45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7"/>
    </row>
    <row r="70" spans="1:15" ht="12.75">
      <c r="A70" s="1"/>
      <c r="B70" s="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"/>
      <c r="O70" s="1"/>
    </row>
    <row r="71" spans="1:15" ht="30.75" customHeight="1">
      <c r="A71" s="22">
        <v>32</v>
      </c>
      <c r="B71" s="26" t="s">
        <v>31</v>
      </c>
      <c r="C71" s="2">
        <v>1</v>
      </c>
      <c r="D71" s="17">
        <v>26015</v>
      </c>
      <c r="E71" s="17"/>
      <c r="F71" s="1"/>
      <c r="G71" s="1"/>
      <c r="H71" s="1"/>
      <c r="I71" s="1"/>
      <c r="J71" s="1"/>
      <c r="K71" s="1">
        <v>2500</v>
      </c>
      <c r="L71" s="51">
        <f>SUM((D71+E71)*C71)+G71+I71+K71</f>
        <v>28515</v>
      </c>
      <c r="M71" s="51">
        <f>SUM(L71*15%)</f>
        <v>4277.25</v>
      </c>
      <c r="N71" s="52">
        <f>SUM(L71+M71)</f>
        <v>32792.25</v>
      </c>
      <c r="O71" s="1"/>
    </row>
    <row r="72" spans="1:15" ht="17.25" customHeight="1">
      <c r="A72" s="22"/>
      <c r="B72" s="29" t="s">
        <v>41</v>
      </c>
      <c r="C72" s="19">
        <v>1</v>
      </c>
      <c r="D72" s="19">
        <f>SUM(D71)</f>
        <v>26015</v>
      </c>
      <c r="E72" s="28"/>
      <c r="F72" s="1"/>
      <c r="G72" s="1"/>
      <c r="H72" s="1"/>
      <c r="I72" s="1"/>
      <c r="J72" s="1"/>
      <c r="K72" s="28">
        <v>2500</v>
      </c>
      <c r="L72" s="61">
        <f>SUM(L71)</f>
        <v>28515</v>
      </c>
      <c r="M72" s="61">
        <f>SUM(M71)</f>
        <v>4277.25</v>
      </c>
      <c r="N72" s="61">
        <f>SUM(N71)</f>
        <v>32792.25</v>
      </c>
      <c r="O72" s="1"/>
    </row>
    <row r="73" spans="1:15" ht="15.75">
      <c r="A73" s="119" t="s">
        <v>70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7"/>
    </row>
    <row r="74" spans="1:15" ht="17.25" customHeight="1">
      <c r="A74" s="128">
        <v>33</v>
      </c>
      <c r="B74" s="133" t="s">
        <v>40</v>
      </c>
      <c r="C74" s="2">
        <v>9.5</v>
      </c>
      <c r="D74" s="47">
        <v>11325</v>
      </c>
      <c r="E74" s="47">
        <v>2831.25</v>
      </c>
      <c r="F74" s="30"/>
      <c r="G74" s="1">
        <v>2265</v>
      </c>
      <c r="H74" s="1"/>
      <c r="I74" s="1">
        <v>25863.46</v>
      </c>
      <c r="J74" s="1"/>
      <c r="K74" s="1">
        <v>52300.63</v>
      </c>
      <c r="L74" s="51">
        <f>SUM((D74+E74+G74)*C74)+I74+K74</f>
        <v>234165.965</v>
      </c>
      <c r="M74" s="51">
        <f>SUM(L74*15%)</f>
        <v>35124.89475</v>
      </c>
      <c r="N74" s="52">
        <f>SUM(L74+M74)</f>
        <v>269290.85975</v>
      </c>
      <c r="O74" s="1" t="s">
        <v>89</v>
      </c>
    </row>
    <row r="75" spans="1:15" ht="18" customHeight="1">
      <c r="A75" s="129"/>
      <c r="B75" s="134"/>
      <c r="C75" s="2">
        <v>0.5</v>
      </c>
      <c r="D75" s="47">
        <v>11325</v>
      </c>
      <c r="E75" s="47">
        <v>2831.25</v>
      </c>
      <c r="F75" s="30"/>
      <c r="G75" s="1"/>
      <c r="H75" s="1"/>
      <c r="I75" s="1"/>
      <c r="J75" s="1"/>
      <c r="K75" s="1">
        <v>2123.44</v>
      </c>
      <c r="L75" s="51">
        <f>SUM((D75+E75)*C75)+G75+I75+K75</f>
        <v>9201.565</v>
      </c>
      <c r="M75" s="51">
        <f>SUM(L75*15%)</f>
        <v>1380.23475</v>
      </c>
      <c r="N75" s="52">
        <f>SUM(L75+M75)</f>
        <v>10581.79975</v>
      </c>
      <c r="O75" s="1" t="s">
        <v>89</v>
      </c>
    </row>
    <row r="76" spans="1:15" ht="12.75">
      <c r="A76" s="124">
        <v>34</v>
      </c>
      <c r="B76" s="125" t="s">
        <v>66</v>
      </c>
      <c r="C76" s="2">
        <v>1</v>
      </c>
      <c r="D76" s="47">
        <v>10247</v>
      </c>
      <c r="E76" s="47">
        <v>2561.75</v>
      </c>
      <c r="F76" s="30"/>
      <c r="G76" s="1">
        <v>2049.4</v>
      </c>
      <c r="H76" s="1"/>
      <c r="I76" s="1">
        <v>2971.63</v>
      </c>
      <c r="J76" s="1"/>
      <c r="K76" s="1">
        <v>2485.85</v>
      </c>
      <c r="L76" s="51">
        <f>SUM((D76+E76+G76+I76+K76)*C76)</f>
        <v>20315.629999999997</v>
      </c>
      <c r="M76" s="51">
        <f>SUM(L76*15%)</f>
        <v>3047.3444999999997</v>
      </c>
      <c r="N76" s="52">
        <f>SUM(L76+M76)</f>
        <v>23362.974499999997</v>
      </c>
      <c r="O76" s="46"/>
    </row>
    <row r="77" spans="1:15" ht="12.75">
      <c r="A77" s="124"/>
      <c r="B77" s="125"/>
      <c r="C77" s="2">
        <v>1</v>
      </c>
      <c r="D77" s="47">
        <v>10247</v>
      </c>
      <c r="E77" s="47">
        <v>2561.75</v>
      </c>
      <c r="F77" s="30"/>
      <c r="G77" s="1"/>
      <c r="H77" s="1"/>
      <c r="I77" s="1">
        <v>640.44</v>
      </c>
      <c r="J77" s="1"/>
      <c r="K77" s="1">
        <v>3280.88</v>
      </c>
      <c r="L77" s="51">
        <f>SUM((D77+E77)*C77)+G77+I77+K77</f>
        <v>16730.07</v>
      </c>
      <c r="M77" s="51">
        <f>SUM(L77*15%)</f>
        <v>2509.5105</v>
      </c>
      <c r="N77" s="52">
        <f>SUM(L77+M77)</f>
        <v>19239.5805</v>
      </c>
      <c r="O77" s="46"/>
    </row>
    <row r="78" spans="1:15" ht="12.75">
      <c r="A78" s="80">
        <v>35</v>
      </c>
      <c r="B78" s="26" t="s">
        <v>83</v>
      </c>
      <c r="C78" s="2">
        <v>1</v>
      </c>
      <c r="D78" s="47">
        <v>11325</v>
      </c>
      <c r="E78" s="47">
        <v>2831.25</v>
      </c>
      <c r="F78" s="30"/>
      <c r="G78" s="1">
        <v>2265</v>
      </c>
      <c r="H78" s="1"/>
      <c r="I78" s="1">
        <v>821.06</v>
      </c>
      <c r="J78" s="1"/>
      <c r="K78" s="1">
        <v>1500</v>
      </c>
      <c r="L78" s="51">
        <f>SUM((D78+E78)*C78)+G78+I78+K78</f>
        <v>18742.31</v>
      </c>
      <c r="M78" s="51">
        <f>SUM(L78*15%)</f>
        <v>2811.3465</v>
      </c>
      <c r="N78" s="52">
        <f>SUM(L78+M78)</f>
        <v>21553.6565</v>
      </c>
      <c r="O78" s="46"/>
    </row>
    <row r="79" spans="1:15" ht="18" customHeight="1">
      <c r="A79" s="1"/>
      <c r="B79" s="29" t="s">
        <v>41</v>
      </c>
      <c r="C79" s="19">
        <f>SUM(C74:C78)</f>
        <v>13</v>
      </c>
      <c r="D79" s="19">
        <f>SUM(D74:D78)</f>
        <v>54469</v>
      </c>
      <c r="E79" s="19">
        <f>SUM(E74:E78)</f>
        <v>13617.25</v>
      </c>
      <c r="F79" s="28"/>
      <c r="G79" s="28">
        <f>SUM(G74:G78)</f>
        <v>6579.4</v>
      </c>
      <c r="H79" s="28"/>
      <c r="I79" s="28">
        <f>SUM(I74:I78)</f>
        <v>30296.59</v>
      </c>
      <c r="J79" s="1"/>
      <c r="K79" s="28">
        <f>SUM(K74:K78)</f>
        <v>61690.799999999996</v>
      </c>
      <c r="L79" s="28">
        <f>SUM(L74:L78)</f>
        <v>299155.54</v>
      </c>
      <c r="M79" s="61">
        <f>SUM(M74:M78)</f>
        <v>44873.331</v>
      </c>
      <c r="N79" s="61">
        <f>SUM(N74:N78)</f>
        <v>344028.871</v>
      </c>
      <c r="O79" s="28"/>
    </row>
    <row r="80" spans="1:15" ht="15.75">
      <c r="A80" s="119" t="s">
        <v>44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7"/>
    </row>
    <row r="81" spans="1:15" ht="27" customHeight="1">
      <c r="A81" s="2">
        <v>36</v>
      </c>
      <c r="B81" s="71" t="s">
        <v>32</v>
      </c>
      <c r="C81" s="2">
        <v>2</v>
      </c>
      <c r="D81" s="2">
        <v>9801</v>
      </c>
      <c r="E81" s="2"/>
      <c r="F81" s="2"/>
      <c r="G81" s="2"/>
      <c r="H81" s="2"/>
      <c r="I81" s="2"/>
      <c r="J81" s="2"/>
      <c r="K81" s="2"/>
      <c r="L81" s="51">
        <f>SUM((D81+E81)*C81)</f>
        <v>19602</v>
      </c>
      <c r="M81" s="51">
        <f aca="true" t="shared" si="11" ref="M81:M87">SUM(L81*15%)</f>
        <v>2940.2999999999997</v>
      </c>
      <c r="N81" s="52">
        <f aca="true" t="shared" si="12" ref="N81:N87">SUM(L81+M81)</f>
        <v>22542.3</v>
      </c>
      <c r="O81" s="7"/>
    </row>
    <row r="82" spans="1:15" ht="20.25" customHeight="1">
      <c r="A82" s="2">
        <v>37</v>
      </c>
      <c r="B82" s="41" t="s">
        <v>64</v>
      </c>
      <c r="C82" s="2">
        <v>1</v>
      </c>
      <c r="D82" s="2">
        <v>9516</v>
      </c>
      <c r="E82" s="2"/>
      <c r="F82" s="2"/>
      <c r="G82" s="2"/>
      <c r="H82" s="2"/>
      <c r="I82" s="2"/>
      <c r="J82" s="2"/>
      <c r="K82" s="2"/>
      <c r="L82" s="51">
        <f>SUM((D82+E82)*C82)</f>
        <v>9516</v>
      </c>
      <c r="M82" s="51">
        <f t="shared" si="11"/>
        <v>1427.3999999999999</v>
      </c>
      <c r="N82" s="52">
        <f t="shared" si="12"/>
        <v>10943.4</v>
      </c>
      <c r="O82" s="1"/>
    </row>
    <row r="83" spans="1:15" ht="18" customHeight="1">
      <c r="A83" s="2">
        <v>38</v>
      </c>
      <c r="B83" s="8" t="s">
        <v>39</v>
      </c>
      <c r="C83" s="2">
        <v>1</v>
      </c>
      <c r="D83" s="2">
        <v>12248</v>
      </c>
      <c r="E83" s="2"/>
      <c r="F83" s="2"/>
      <c r="G83" s="2"/>
      <c r="H83" s="2"/>
      <c r="I83" s="2"/>
      <c r="J83" s="2"/>
      <c r="K83" s="2"/>
      <c r="L83" s="51">
        <f>SUM((D83+E83)*C83)</f>
        <v>12248</v>
      </c>
      <c r="M83" s="51">
        <f t="shared" si="11"/>
        <v>1837.2</v>
      </c>
      <c r="N83" s="52">
        <f t="shared" si="12"/>
        <v>14085.2</v>
      </c>
      <c r="O83" s="7"/>
    </row>
    <row r="84" spans="1:15" ht="15.75" customHeight="1">
      <c r="A84" s="2">
        <v>39</v>
      </c>
      <c r="B84" s="41" t="s">
        <v>28</v>
      </c>
      <c r="C84" s="2">
        <v>1</v>
      </c>
      <c r="D84" s="2">
        <v>9801</v>
      </c>
      <c r="E84" s="2"/>
      <c r="F84" s="2"/>
      <c r="G84" s="2"/>
      <c r="H84" s="2"/>
      <c r="I84" s="2"/>
      <c r="J84" s="2"/>
      <c r="K84" s="2"/>
      <c r="L84" s="51">
        <f>SUM((D84+E84)*C84)</f>
        <v>9801</v>
      </c>
      <c r="M84" s="51">
        <f t="shared" si="11"/>
        <v>1470.1499999999999</v>
      </c>
      <c r="N84" s="52">
        <f t="shared" si="12"/>
        <v>11271.15</v>
      </c>
      <c r="O84" s="7"/>
    </row>
    <row r="85" spans="1:15" ht="18" customHeight="1">
      <c r="A85" s="2">
        <v>40</v>
      </c>
      <c r="B85" s="18" t="s">
        <v>24</v>
      </c>
      <c r="C85" s="2">
        <v>0.5</v>
      </c>
      <c r="D85" s="2">
        <v>10085</v>
      </c>
      <c r="E85" s="2"/>
      <c r="F85" s="2"/>
      <c r="G85" s="2"/>
      <c r="H85" s="2"/>
      <c r="I85" s="2"/>
      <c r="J85" s="2"/>
      <c r="K85" s="2"/>
      <c r="L85" s="51">
        <f>SUM((D85+E85)*C85)</f>
        <v>5042.5</v>
      </c>
      <c r="M85" s="51">
        <f t="shared" si="11"/>
        <v>756.375</v>
      </c>
      <c r="N85" s="52">
        <f t="shared" si="12"/>
        <v>5798.875</v>
      </c>
      <c r="O85" s="7"/>
    </row>
    <row r="86" spans="1:15" ht="18.75" customHeight="1">
      <c r="A86" s="2">
        <v>41</v>
      </c>
      <c r="B86" s="8" t="s">
        <v>27</v>
      </c>
      <c r="C86" s="2">
        <v>2.5</v>
      </c>
      <c r="D86" s="2">
        <v>9516</v>
      </c>
      <c r="E86" s="2"/>
      <c r="F86" s="2"/>
      <c r="G86" s="2"/>
      <c r="H86" s="2"/>
      <c r="I86" s="2"/>
      <c r="J86" s="2"/>
      <c r="K86" s="2">
        <v>3330.6</v>
      </c>
      <c r="L86" s="51">
        <f>SUM((D86+E86+K86)*C86)</f>
        <v>32116.5</v>
      </c>
      <c r="M86" s="51">
        <f t="shared" si="11"/>
        <v>4817.474999999999</v>
      </c>
      <c r="N86" s="52">
        <f t="shared" si="12"/>
        <v>36933.975</v>
      </c>
      <c r="O86" s="7" t="s">
        <v>33</v>
      </c>
    </row>
    <row r="87" spans="1:15" ht="20.25" customHeight="1">
      <c r="A87" s="2">
        <v>42</v>
      </c>
      <c r="B87" s="45" t="s">
        <v>65</v>
      </c>
      <c r="C87" s="2">
        <v>0.5</v>
      </c>
      <c r="D87" s="2">
        <v>9516</v>
      </c>
      <c r="E87" s="2"/>
      <c r="F87" s="2"/>
      <c r="G87" s="2"/>
      <c r="H87" s="2"/>
      <c r="I87" s="2"/>
      <c r="J87" s="2"/>
      <c r="K87" s="20"/>
      <c r="L87" s="51">
        <f>SUM((D87+E87)*C87)</f>
        <v>4758</v>
      </c>
      <c r="M87" s="51">
        <f t="shared" si="11"/>
        <v>713.6999999999999</v>
      </c>
      <c r="N87" s="52">
        <f t="shared" si="12"/>
        <v>5471.7</v>
      </c>
      <c r="O87" s="9"/>
    </row>
    <row r="88" spans="1:15" ht="18.75" customHeight="1">
      <c r="A88" s="19"/>
      <c r="B88" s="31" t="s">
        <v>41</v>
      </c>
      <c r="C88" s="19">
        <f>SUM(C81:C87)</f>
        <v>8.5</v>
      </c>
      <c r="D88" s="19">
        <f>SUM(D81:D87)</f>
        <v>70483</v>
      </c>
      <c r="E88" s="19"/>
      <c r="F88" s="19"/>
      <c r="G88" s="19"/>
      <c r="H88" s="19"/>
      <c r="I88" s="29"/>
      <c r="J88" s="29"/>
      <c r="K88" s="29">
        <f>SUM(K85:K87)</f>
        <v>3330.6</v>
      </c>
      <c r="L88" s="60">
        <f>SUM(L81:L87)</f>
        <v>93084</v>
      </c>
      <c r="M88" s="60">
        <f>SUM(M81:M87)</f>
        <v>13962.599999999999</v>
      </c>
      <c r="N88" s="60">
        <f>SUM(N81:N87)</f>
        <v>107046.59999999999</v>
      </c>
      <c r="O88" s="38"/>
    </row>
    <row r="89" spans="1:15" ht="15.75">
      <c r="A89" s="119" t="s">
        <v>46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1"/>
    </row>
    <row r="90" spans="1:15" ht="18.75" customHeight="1">
      <c r="A90" s="2">
        <v>43</v>
      </c>
      <c r="B90" s="45" t="s">
        <v>96</v>
      </c>
      <c r="C90" s="2">
        <v>9</v>
      </c>
      <c r="D90" s="2">
        <v>10085</v>
      </c>
      <c r="E90" s="2"/>
      <c r="F90" s="2"/>
      <c r="G90" s="2"/>
      <c r="H90" s="2"/>
      <c r="I90" s="2"/>
      <c r="J90" s="2"/>
      <c r="K90" s="2"/>
      <c r="L90" s="51">
        <f>SUM((D90+E90)*C90)</f>
        <v>90765</v>
      </c>
      <c r="M90" s="51">
        <f>SUM(L90*15%)</f>
        <v>13614.75</v>
      </c>
      <c r="N90" s="52">
        <f>SUM(L90+M90)</f>
        <v>104379.75</v>
      </c>
      <c r="O90" s="7"/>
    </row>
    <row r="91" spans="1:15" ht="18" customHeight="1" thickBot="1">
      <c r="A91" s="2"/>
      <c r="B91" s="19" t="s">
        <v>41</v>
      </c>
      <c r="C91" s="19">
        <v>9</v>
      </c>
      <c r="D91" s="19">
        <v>10085</v>
      </c>
      <c r="E91" s="19"/>
      <c r="F91" s="2"/>
      <c r="G91" s="2"/>
      <c r="H91" s="2"/>
      <c r="I91" s="2"/>
      <c r="J91" s="2"/>
      <c r="K91" s="19"/>
      <c r="L91" s="28">
        <v>90765</v>
      </c>
      <c r="M91" s="61">
        <v>13614.75</v>
      </c>
      <c r="N91" s="32">
        <v>104379.75</v>
      </c>
      <c r="O91" s="7"/>
    </row>
    <row r="92" spans="1:15" ht="18.75" customHeight="1" thickBot="1">
      <c r="A92" s="63"/>
      <c r="B92" s="64" t="s">
        <v>47</v>
      </c>
      <c r="C92" s="64">
        <f>SUM(C72+C79+C88+C91)</f>
        <v>31.5</v>
      </c>
      <c r="D92" s="64">
        <f>SUM(D72+D79+D88+D91)</f>
        <v>161052</v>
      </c>
      <c r="E92" s="64">
        <f>SUM(E72+E79+E88+E91)</f>
        <v>13617.25</v>
      </c>
      <c r="F92" s="64"/>
      <c r="G92" s="64">
        <f>SUM(G72+G79+G88+G91)</f>
        <v>6579.4</v>
      </c>
      <c r="H92" s="64"/>
      <c r="I92" s="64">
        <f aca="true" t="shared" si="13" ref="I92:N92">SUM(I72+I79+I88+I91)</f>
        <v>30296.59</v>
      </c>
      <c r="J92" s="64">
        <f t="shared" si="13"/>
        <v>0</v>
      </c>
      <c r="K92" s="64">
        <f t="shared" si="13"/>
        <v>67521.4</v>
      </c>
      <c r="L92" s="65">
        <f t="shared" si="13"/>
        <v>511519.54</v>
      </c>
      <c r="M92" s="65">
        <f t="shared" si="13"/>
        <v>76727.931</v>
      </c>
      <c r="N92" s="65">
        <f t="shared" si="13"/>
        <v>588247.4709999999</v>
      </c>
      <c r="O92" s="66"/>
    </row>
    <row r="94" spans="1:15" ht="18.75" customHeight="1">
      <c r="A94" s="67"/>
      <c r="B94" s="67" t="s">
        <v>34</v>
      </c>
      <c r="C94" s="68">
        <f aca="true" t="shared" si="14" ref="C94:K94">SUM(C67+C92)</f>
        <v>170.76</v>
      </c>
      <c r="D94" s="68">
        <f t="shared" si="14"/>
        <v>621025</v>
      </c>
      <c r="E94" s="68">
        <f t="shared" si="14"/>
        <v>52444.75</v>
      </c>
      <c r="F94" s="68">
        <f t="shared" si="14"/>
        <v>2831.25</v>
      </c>
      <c r="G94" s="68">
        <f t="shared" si="14"/>
        <v>15991.4</v>
      </c>
      <c r="H94" s="68">
        <f t="shared" si="14"/>
        <v>0</v>
      </c>
      <c r="I94" s="68">
        <f t="shared" si="14"/>
        <v>39800.99</v>
      </c>
      <c r="J94" s="68">
        <f t="shared" si="14"/>
        <v>4000</v>
      </c>
      <c r="K94" s="68">
        <f t="shared" si="14"/>
        <v>80671.73999999999</v>
      </c>
      <c r="L94" s="68">
        <f>SUM(L67+L92)</f>
        <v>3019768.67</v>
      </c>
      <c r="M94" s="68">
        <f>SUM(M67+M92)</f>
        <v>452965.30259999994</v>
      </c>
      <c r="N94" s="68">
        <v>3472733.97</v>
      </c>
      <c r="O94" s="67"/>
    </row>
    <row r="95" ht="40.5" customHeight="1"/>
    <row r="96" ht="12.75" customHeight="1"/>
    <row r="97" spans="1:8" ht="15">
      <c r="A97" s="62"/>
      <c r="B97" s="62" t="s">
        <v>13</v>
      </c>
      <c r="C97" s="62" t="s">
        <v>11</v>
      </c>
      <c r="D97" s="62"/>
      <c r="E97" s="62"/>
      <c r="F97" s="72" t="s">
        <v>35</v>
      </c>
      <c r="G97" s="72"/>
      <c r="H97" s="62"/>
    </row>
    <row r="98" spans="1:9" ht="15">
      <c r="A98" s="62"/>
      <c r="B98" s="62"/>
      <c r="C98" s="48" t="s">
        <v>12</v>
      </c>
      <c r="D98" s="48"/>
      <c r="E98" s="48"/>
      <c r="F98" s="48" t="s">
        <v>78</v>
      </c>
      <c r="G98" s="48"/>
      <c r="H98" s="48"/>
      <c r="I98" s="48"/>
    </row>
    <row r="99" spans="1:9" ht="24" customHeight="1">
      <c r="A99" s="62"/>
      <c r="B99" s="62"/>
      <c r="C99" s="48"/>
      <c r="D99" s="48"/>
      <c r="E99" s="48"/>
      <c r="F99" s="48"/>
      <c r="G99" s="48"/>
      <c r="H99" s="48"/>
      <c r="I99" s="48"/>
    </row>
    <row r="100" spans="1:8" ht="15">
      <c r="A100" s="62"/>
      <c r="B100" s="62" t="s">
        <v>10</v>
      </c>
      <c r="C100" s="62" t="s">
        <v>11</v>
      </c>
      <c r="D100" s="62"/>
      <c r="E100" s="62"/>
      <c r="F100" s="72" t="s">
        <v>57</v>
      </c>
      <c r="G100" s="72"/>
      <c r="H100" s="62"/>
    </row>
    <row r="101" spans="1:9" ht="15">
      <c r="A101" s="62"/>
      <c r="B101" s="62"/>
      <c r="C101" s="48" t="s">
        <v>12</v>
      </c>
      <c r="D101" s="48"/>
      <c r="E101" s="48"/>
      <c r="F101" s="48" t="s">
        <v>78</v>
      </c>
      <c r="G101" s="48"/>
      <c r="H101" s="48"/>
      <c r="I101" s="48"/>
    </row>
    <row r="102" spans="1:8" ht="0.75" customHeight="1">
      <c r="A102" s="62"/>
      <c r="B102" s="62"/>
      <c r="C102" s="62"/>
      <c r="D102" s="62"/>
      <c r="E102" s="62"/>
      <c r="F102" s="62"/>
      <c r="G102" s="62"/>
      <c r="H102" s="62"/>
    </row>
    <row r="103" spans="1:8" ht="15">
      <c r="A103" s="62"/>
      <c r="B103" s="62" t="s">
        <v>14</v>
      </c>
      <c r="C103" s="62"/>
      <c r="D103" s="62"/>
      <c r="E103" s="62"/>
      <c r="F103" s="62"/>
      <c r="G103" s="62"/>
      <c r="H103" s="62"/>
    </row>
  </sheetData>
  <sheetProtection/>
  <mergeCells count="45">
    <mergeCell ref="F10:G10"/>
    <mergeCell ref="O12:O15"/>
    <mergeCell ref="F13:F14"/>
    <mergeCell ref="B27:B29"/>
    <mergeCell ref="A17:O17"/>
    <mergeCell ref="A12:A15"/>
    <mergeCell ref="D12:D15"/>
    <mergeCell ref="A27:A29"/>
    <mergeCell ref="A23:A26"/>
    <mergeCell ref="B2:N2"/>
    <mergeCell ref="E11:I11"/>
    <mergeCell ref="M12:M15"/>
    <mergeCell ref="B12:B15"/>
    <mergeCell ref="E12:E15"/>
    <mergeCell ref="K7:O7"/>
    <mergeCell ref="K6:O6"/>
    <mergeCell ref="D7:H7"/>
    <mergeCell ref="L12:L15"/>
    <mergeCell ref="N12:N15"/>
    <mergeCell ref="A89:O89"/>
    <mergeCell ref="A80:O80"/>
    <mergeCell ref="A73:O73"/>
    <mergeCell ref="A69:O69"/>
    <mergeCell ref="A22:O22"/>
    <mergeCell ref="A74:A75"/>
    <mergeCell ref="B23:B26"/>
    <mergeCell ref="B74:B75"/>
    <mergeCell ref="A44:O44"/>
    <mergeCell ref="A30:A32"/>
    <mergeCell ref="A38:O38"/>
    <mergeCell ref="A53:O53"/>
    <mergeCell ref="A76:A77"/>
    <mergeCell ref="B76:B77"/>
    <mergeCell ref="B30:B32"/>
    <mergeCell ref="A41:O41"/>
    <mergeCell ref="B3:M3"/>
    <mergeCell ref="H13:H14"/>
    <mergeCell ref="I12:I15"/>
    <mergeCell ref="J12:J15"/>
    <mergeCell ref="K9:O9"/>
    <mergeCell ref="G13:G14"/>
    <mergeCell ref="C12:C15"/>
    <mergeCell ref="K12:K15"/>
    <mergeCell ref="F12:H12"/>
    <mergeCell ref="C6:H6"/>
  </mergeCells>
  <printOptions/>
  <pageMargins left="0.1968503937007874" right="0" top="0.5905511811023623" bottom="0" header="0.5118110236220472" footer="0.5118110236220472"/>
  <pageSetup fitToHeight="2" horizontalDpi="600" verticalDpi="600" orientation="landscape" paperSize="9" scale="66" r:id="rId1"/>
  <rowBreaks count="2" manualBreakCount="2">
    <brk id="43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zoomScalePageLayoutView="0" workbookViewId="0" topLeftCell="A1">
      <selection activeCell="G2" sqref="G2"/>
    </sheetView>
  </sheetViews>
  <sheetFormatPr defaultColWidth="9.140625" defaultRowHeight="12.75"/>
  <cols>
    <col min="1" max="1" width="71.8515625" style="0" customWidth="1"/>
    <col min="2" max="2" width="15.7109375" style="0" customWidth="1"/>
    <col min="3" max="3" width="14.7109375" style="0" customWidth="1"/>
    <col min="4" max="4" width="15.57421875" style="0" customWidth="1"/>
    <col min="5" max="5" width="14.8515625" style="0" customWidth="1"/>
    <col min="6" max="6" width="14.57421875" style="0" customWidth="1"/>
  </cols>
  <sheetData>
    <row r="1" spans="1:6" ht="24" customHeight="1">
      <c r="A1" s="1"/>
      <c r="B1" s="89">
        <v>44105</v>
      </c>
      <c r="C1" s="104">
        <v>44470</v>
      </c>
      <c r="D1" s="89">
        <v>44774</v>
      </c>
      <c r="E1" s="104"/>
      <c r="F1" s="89"/>
    </row>
    <row r="2" spans="1:6" ht="21" customHeight="1">
      <c r="A2" s="77" t="s">
        <v>67</v>
      </c>
      <c r="B2" s="73">
        <v>8824</v>
      </c>
      <c r="C2" s="79">
        <v>9150</v>
      </c>
      <c r="D2" s="77"/>
      <c r="E2" s="79"/>
      <c r="F2" s="77"/>
    </row>
    <row r="3" spans="1:6" ht="18" customHeight="1">
      <c r="A3" s="92" t="s">
        <v>65</v>
      </c>
      <c r="B3" s="73">
        <v>8824</v>
      </c>
      <c r="C3" s="79">
        <v>9150</v>
      </c>
      <c r="D3" s="73"/>
      <c r="E3" s="79"/>
      <c r="F3" s="73"/>
    </row>
    <row r="4" spans="1:6" ht="18.75" customHeight="1">
      <c r="A4" s="77" t="s">
        <v>27</v>
      </c>
      <c r="B4" s="73">
        <v>8824</v>
      </c>
      <c r="C4" s="79">
        <v>9150</v>
      </c>
      <c r="D4" s="73"/>
      <c r="E4" s="79"/>
      <c r="F4" s="73"/>
    </row>
    <row r="5" spans="1:6" ht="15.75" customHeight="1">
      <c r="A5" s="93" t="s">
        <v>54</v>
      </c>
      <c r="B5" s="75">
        <v>8824</v>
      </c>
      <c r="C5" s="78">
        <v>9150</v>
      </c>
      <c r="D5" s="76"/>
      <c r="E5" s="78"/>
      <c r="F5" s="76"/>
    </row>
    <row r="6" spans="1:6" ht="18" customHeight="1">
      <c r="A6" s="94" t="s">
        <v>61</v>
      </c>
      <c r="B6" s="73">
        <v>8824</v>
      </c>
      <c r="C6" s="79">
        <v>9150</v>
      </c>
      <c r="D6" s="74"/>
      <c r="E6" s="79"/>
      <c r="F6" s="74"/>
    </row>
    <row r="7" spans="1:6" ht="18" customHeight="1">
      <c r="A7" s="77" t="s">
        <v>28</v>
      </c>
      <c r="B7" s="73">
        <v>9088</v>
      </c>
      <c r="C7" s="79">
        <v>9424</v>
      </c>
      <c r="D7" s="73"/>
      <c r="E7" s="79"/>
      <c r="F7" s="73"/>
    </row>
    <row r="8" spans="1:6" ht="18" customHeight="1">
      <c r="A8" s="93" t="s">
        <v>38</v>
      </c>
      <c r="B8" s="75">
        <v>9088</v>
      </c>
      <c r="C8" s="78">
        <v>9424</v>
      </c>
      <c r="D8" s="76"/>
      <c r="E8" s="78"/>
      <c r="F8" s="76"/>
    </row>
    <row r="9" spans="1:6" ht="22.5" customHeight="1">
      <c r="A9" s="95" t="s">
        <v>32</v>
      </c>
      <c r="B9" s="73">
        <v>9088</v>
      </c>
      <c r="C9" s="79">
        <v>9424</v>
      </c>
      <c r="D9" s="74"/>
      <c r="E9" s="79"/>
      <c r="F9" s="74"/>
    </row>
    <row r="10" spans="1:6" ht="18.75" customHeight="1">
      <c r="A10" s="94" t="s">
        <v>96</v>
      </c>
      <c r="B10" s="73">
        <v>9351</v>
      </c>
      <c r="C10" s="79">
        <v>9697</v>
      </c>
      <c r="D10" s="74"/>
      <c r="E10" s="79"/>
      <c r="F10" s="74"/>
    </row>
    <row r="11" spans="1:6" ht="25.5" customHeight="1">
      <c r="A11" s="96" t="s">
        <v>25</v>
      </c>
      <c r="B11" s="73">
        <v>9088</v>
      </c>
      <c r="C11" s="79">
        <v>9424</v>
      </c>
      <c r="D11" s="74"/>
      <c r="E11" s="79"/>
      <c r="F11" s="74"/>
    </row>
    <row r="12" spans="1:6" ht="22.5" customHeight="1">
      <c r="A12" s="96" t="s">
        <v>24</v>
      </c>
      <c r="B12" s="73">
        <v>9351</v>
      </c>
      <c r="C12" s="79">
        <v>9697</v>
      </c>
      <c r="D12" s="74"/>
      <c r="E12" s="79"/>
      <c r="F12" s="74"/>
    </row>
    <row r="13" spans="1:6" ht="21" customHeight="1">
      <c r="A13" s="96" t="s">
        <v>87</v>
      </c>
      <c r="B13" s="73">
        <v>9385</v>
      </c>
      <c r="C13" s="79">
        <v>9732</v>
      </c>
      <c r="D13" s="74"/>
      <c r="E13" s="79"/>
      <c r="F13" s="74"/>
    </row>
    <row r="14" spans="1:6" ht="18" customHeight="1">
      <c r="A14" s="94" t="s">
        <v>52</v>
      </c>
      <c r="B14" s="73">
        <v>9351</v>
      </c>
      <c r="C14" s="79">
        <v>9697</v>
      </c>
      <c r="D14" s="74"/>
      <c r="E14" s="79"/>
      <c r="F14" s="74"/>
    </row>
    <row r="15" spans="1:6" ht="18" customHeight="1">
      <c r="A15" s="97" t="s">
        <v>55</v>
      </c>
      <c r="B15" s="75">
        <v>11356</v>
      </c>
      <c r="C15" s="78">
        <v>11776</v>
      </c>
      <c r="D15" s="76"/>
      <c r="E15" s="78"/>
      <c r="F15" s="76"/>
    </row>
    <row r="16" spans="1:6" ht="20.25" customHeight="1">
      <c r="A16" s="94" t="s">
        <v>97</v>
      </c>
      <c r="B16" s="75">
        <v>9615</v>
      </c>
      <c r="C16" s="78">
        <v>9971</v>
      </c>
      <c r="D16" s="76"/>
      <c r="E16" s="78"/>
      <c r="F16" s="76"/>
    </row>
    <row r="17" spans="1:6" ht="21" customHeight="1">
      <c r="A17" s="98" t="s">
        <v>60</v>
      </c>
      <c r="B17" s="75">
        <v>9615</v>
      </c>
      <c r="C17" s="78">
        <v>9971</v>
      </c>
      <c r="D17" s="76"/>
      <c r="E17" s="78"/>
      <c r="F17" s="76"/>
    </row>
    <row r="18" spans="1:6" ht="19.5" customHeight="1">
      <c r="A18" s="98" t="s">
        <v>53</v>
      </c>
      <c r="B18" s="75">
        <v>9615</v>
      </c>
      <c r="C18" s="78">
        <v>9971</v>
      </c>
      <c r="D18" s="76"/>
      <c r="E18" s="78"/>
      <c r="F18" s="76"/>
    </row>
    <row r="19" spans="1:6" ht="19.5" customHeight="1">
      <c r="A19" s="98" t="s">
        <v>86</v>
      </c>
      <c r="B19" s="75">
        <v>9615</v>
      </c>
      <c r="C19" s="78">
        <v>9971</v>
      </c>
      <c r="D19" s="76"/>
      <c r="E19" s="78"/>
      <c r="F19" s="76"/>
    </row>
    <row r="20" spans="1:6" ht="18" customHeight="1">
      <c r="A20" s="94" t="s">
        <v>37</v>
      </c>
      <c r="B20" s="73">
        <v>11356</v>
      </c>
      <c r="C20" s="79">
        <v>11776</v>
      </c>
      <c r="D20" s="73"/>
      <c r="E20" s="79"/>
      <c r="F20" s="73"/>
    </row>
    <row r="21" spans="1:6" ht="17.25" customHeight="1">
      <c r="A21" s="99" t="s">
        <v>56</v>
      </c>
      <c r="B21" s="75">
        <v>11356</v>
      </c>
      <c r="C21" s="78">
        <v>11776</v>
      </c>
      <c r="D21" s="76"/>
      <c r="E21" s="78"/>
      <c r="F21" s="76"/>
    </row>
    <row r="22" spans="1:6" ht="18" customHeight="1">
      <c r="A22" s="77" t="s">
        <v>81</v>
      </c>
      <c r="B22" s="73">
        <v>9615</v>
      </c>
      <c r="C22" s="79">
        <v>9971</v>
      </c>
      <c r="D22" s="73"/>
      <c r="E22" s="79"/>
      <c r="F22" s="73"/>
    </row>
    <row r="23" spans="1:6" ht="18" customHeight="1">
      <c r="A23" s="94" t="s">
        <v>90</v>
      </c>
      <c r="B23" s="73">
        <v>8824</v>
      </c>
      <c r="C23" s="79">
        <v>9150</v>
      </c>
      <c r="D23" s="73"/>
      <c r="E23" s="79"/>
      <c r="F23" s="73"/>
    </row>
    <row r="24" spans="1:6" ht="18" customHeight="1">
      <c r="A24" s="94" t="s">
        <v>94</v>
      </c>
      <c r="B24" s="73">
        <v>8824</v>
      </c>
      <c r="C24" s="79">
        <v>9150</v>
      </c>
      <c r="D24" s="73"/>
      <c r="E24" s="79"/>
      <c r="F24" s="73"/>
    </row>
    <row r="25" spans="1:6" ht="35.25" customHeight="1">
      <c r="A25" s="94" t="s">
        <v>98</v>
      </c>
      <c r="B25" s="73"/>
      <c r="C25" s="105">
        <v>10889</v>
      </c>
      <c r="D25" s="73"/>
      <c r="E25" s="79"/>
      <c r="F25" s="73"/>
    </row>
    <row r="26" spans="1:6" ht="36" customHeight="1">
      <c r="A26" s="94" t="s">
        <v>99</v>
      </c>
      <c r="B26" s="73"/>
      <c r="C26" s="105">
        <v>10370</v>
      </c>
      <c r="D26" s="73"/>
      <c r="E26" s="79"/>
      <c r="F26" s="73"/>
    </row>
    <row r="27" spans="1:6" ht="20.25" customHeight="1">
      <c r="A27" s="94" t="s">
        <v>66</v>
      </c>
      <c r="B27" s="73"/>
      <c r="C27" s="105">
        <v>9852</v>
      </c>
      <c r="D27" s="73"/>
      <c r="E27" s="79"/>
      <c r="F27" s="73"/>
    </row>
    <row r="28" spans="1:6" ht="15">
      <c r="A28" s="62"/>
      <c r="B28" s="48"/>
      <c r="C28" s="48"/>
      <c r="D28" s="48"/>
      <c r="E28" s="48"/>
      <c r="F28" s="48"/>
    </row>
    <row r="29" spans="1:6" ht="15">
      <c r="A29" s="62"/>
      <c r="B29" s="62"/>
      <c r="C29" s="62"/>
      <c r="D29" s="62"/>
      <c r="E29" s="62"/>
      <c r="F29" s="62"/>
    </row>
    <row r="30" spans="1:6" ht="15">
      <c r="A30" s="62"/>
      <c r="B30" s="62"/>
      <c r="C30" s="62"/>
      <c r="D30" s="62"/>
      <c r="E30" s="62"/>
      <c r="F30" s="62"/>
    </row>
  </sheetData>
  <sheetProtection/>
  <printOptions/>
  <pageMargins left="0" right="0" top="0.3937007874015748" bottom="0" header="0.11811023622047245" footer="0.11811023622047245"/>
  <pageSetup fitToHeight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ПК1</cp:lastModifiedBy>
  <cp:lastPrinted>2022-09-22T06:09:07Z</cp:lastPrinted>
  <dcterms:created xsi:type="dcterms:W3CDTF">1996-10-08T23:32:33Z</dcterms:created>
  <dcterms:modified xsi:type="dcterms:W3CDTF">2022-09-22T06:09:08Z</dcterms:modified>
  <cp:category/>
  <cp:version/>
  <cp:contentType/>
  <cp:contentStatus/>
</cp:coreProperties>
</file>